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 ФМХ\Otdel\ДЛЯ РУКОВОДСТА\2026 рік новий\ПУБЛІЧНІ Інвестиції\КОНСОЛІДОВАНИЙ ПЕРЕЛІК зміни 2 під ЄПП 1 кв\Публікація на сайті\"/>
    </mc:Choice>
  </mc:AlternateContent>
  <bookViews>
    <workbookView xWindow="0" yWindow="0" windowWidth="28800" windowHeight="10590"/>
  </bookViews>
  <sheets>
    <sheet name="Зведений перелік на 06.04.256" sheetId="2" r:id="rId1"/>
  </sheets>
  <definedNames>
    <definedName name="_xlnm.Print_Titles" localSheetId="0">'Зведений перелік на 06.04.256'!$4:$6</definedName>
    <definedName name="_xlnm.Print_Area" localSheetId="0">'Зведений перелік на 06.04.256'!$A$1:$K$87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I11" i="2"/>
  <c r="I12" i="2"/>
  <c r="I14" i="2"/>
  <c r="I20" i="2"/>
  <c r="I22" i="2"/>
  <c r="I24" i="2"/>
  <c r="I25" i="2"/>
  <c r="I31" i="2"/>
  <c r="I33" i="2"/>
  <c r="I34" i="2"/>
  <c r="I36" i="2"/>
  <c r="I37" i="2"/>
  <c r="I38" i="2"/>
  <c r="I39" i="2"/>
  <c r="I40" i="2"/>
  <c r="I41" i="2"/>
  <c r="G86" i="2"/>
  <c r="H86" i="2"/>
  <c r="G80" i="2"/>
  <c r="H80" i="2"/>
  <c r="G69" i="2"/>
  <c r="H69" i="2"/>
  <c r="G61" i="2"/>
  <c r="H61" i="2"/>
  <c r="I9" i="2"/>
  <c r="F69" i="2"/>
  <c r="F59" i="2" l="1"/>
  <c r="I59" i="2" s="1"/>
  <c r="F60" i="2"/>
  <c r="I60" i="2" s="1"/>
  <c r="F56" i="2"/>
  <c r="F58" i="2"/>
  <c r="I58" i="2" s="1"/>
  <c r="F57" i="2"/>
  <c r="I57" i="2" s="1"/>
  <c r="H46" i="2"/>
  <c r="G46" i="2"/>
  <c r="F46" i="2"/>
  <c r="F49" i="2"/>
  <c r="H48" i="2"/>
  <c r="G48" i="2"/>
  <c r="F48" i="2"/>
  <c r="F47" i="2"/>
  <c r="I54" i="2"/>
  <c r="F52" i="2"/>
  <c r="F53" i="2"/>
  <c r="F50" i="2"/>
  <c r="F18" i="2"/>
  <c r="I18" i="2" s="1"/>
  <c r="F16" i="2"/>
  <c r="I16" i="2" s="1"/>
  <c r="F32" i="2"/>
  <c r="I32" i="2" s="1"/>
  <c r="F30" i="2"/>
  <c r="I30" i="2" s="1"/>
  <c r="F28" i="2"/>
  <c r="I28" i="2" s="1"/>
  <c r="H17" i="2"/>
  <c r="F17" i="2"/>
  <c r="I17" i="2" s="1"/>
  <c r="G27" i="2"/>
  <c r="F27" i="2"/>
  <c r="G21" i="2"/>
  <c r="F21" i="2"/>
  <c r="I21" i="2" s="1"/>
  <c r="H19" i="2"/>
  <c r="G19" i="2"/>
  <c r="F19" i="2"/>
  <c r="F29" i="2"/>
  <c r="I29" i="2" s="1"/>
  <c r="H15" i="2"/>
  <c r="G15" i="2"/>
  <c r="F15" i="2"/>
  <c r="F23" i="2"/>
  <c r="I23" i="2" s="1"/>
  <c r="F26" i="2"/>
  <c r="I26" i="2" s="1"/>
  <c r="F13" i="2"/>
  <c r="I27" i="2" l="1"/>
  <c r="F85" i="2"/>
  <c r="F7" i="2"/>
  <c r="G85" i="2"/>
  <c r="G7" i="2"/>
  <c r="H7" i="2"/>
  <c r="H85" i="2"/>
  <c r="F86" i="2"/>
  <c r="I13" i="2"/>
  <c r="H42" i="2"/>
  <c r="I15" i="2"/>
  <c r="I19" i="2"/>
  <c r="G42" i="2"/>
  <c r="G84" i="2" s="1"/>
  <c r="F42" i="2"/>
  <c r="I7" i="2" l="1"/>
  <c r="H84" i="2"/>
  <c r="I63" i="2" l="1"/>
  <c r="F61" i="2"/>
  <c r="I68" i="2"/>
  <c r="I67" i="2"/>
  <c r="I83" i="2" l="1"/>
  <c r="I82" i="2"/>
  <c r="I80" i="2" s="1"/>
  <c r="F80" i="2"/>
  <c r="I79" i="2"/>
  <c r="I78" i="2"/>
  <c r="I77" i="2"/>
  <c r="I76" i="2"/>
  <c r="I74" i="2"/>
  <c r="I73" i="2"/>
  <c r="I72" i="2"/>
  <c r="I71" i="2"/>
  <c r="I66" i="2"/>
  <c r="I65" i="2"/>
  <c r="I64" i="2"/>
  <c r="I56" i="2"/>
  <c r="I53" i="2"/>
  <c r="I52" i="2"/>
  <c r="I51" i="2"/>
  <c r="I50" i="2"/>
  <c r="I49" i="2"/>
  <c r="I48" i="2"/>
  <c r="I47" i="2"/>
  <c r="I46" i="2"/>
  <c r="I45" i="2"/>
  <c r="I44" i="2"/>
  <c r="I61" i="2" l="1"/>
  <c r="I85" i="2"/>
  <c r="I69" i="2"/>
  <c r="I86" i="2"/>
  <c r="I42" i="2"/>
  <c r="F84" i="2"/>
  <c r="F87" i="2" s="1"/>
  <c r="I84" i="2" l="1"/>
</calcChain>
</file>

<file path=xl/sharedStrings.xml><?xml version="1.0" encoding="utf-8"?>
<sst xmlns="http://schemas.openxmlformats.org/spreadsheetml/2006/main" count="368" uniqueCount="176">
  <si>
    <t>№ п/п</t>
  </si>
  <si>
    <t>Назва публічного інвестиційного проекту/програми публічних інвестицій</t>
  </si>
  <si>
    <t>Сектор / галузь</t>
  </si>
  <si>
    <t>Розподіл публічних інвестицій на підготовку та реалізацію публічних інвестиційних проектів та програм публічних інвестицій</t>
  </si>
  <si>
    <t>Джерела та механізм фінансового забезпечення</t>
  </si>
  <si>
    <t>2026 рік</t>
  </si>
  <si>
    <t>2027 рік</t>
  </si>
  <si>
    <t>2028 рік</t>
  </si>
  <si>
    <t xml:space="preserve">Розпочаті публічні інвестиційні проекти (програми публічних інвестицій):  </t>
  </si>
  <si>
    <t xml:space="preserve">Нові публічні інвестиційні проекти (програми публічних інвестицій):  </t>
  </si>
  <si>
    <t>Освіта і наука</t>
  </si>
  <si>
    <t>Охорона здоров'я</t>
  </si>
  <si>
    <t>Соціальна сфера</t>
  </si>
  <si>
    <t>Муніципальна інфраструктура та послуги</t>
  </si>
  <si>
    <t>Культура та інформація</t>
  </si>
  <si>
    <t>грн</t>
  </si>
  <si>
    <t>121125-CEBB18D1</t>
  </si>
  <si>
    <t>261025-B26D9313</t>
  </si>
  <si>
    <t>Реконструкція житлового корпусу № 1 КЗ “Зеленопільській психоневрологічний інтернат” за адресою: с. Зелене поле, Криворізького району, вул. Південна, 46А (у тому числі виготовлення проєктно-кошторисної документації)</t>
  </si>
  <si>
    <t>251025-67879360</t>
  </si>
  <si>
    <t>131125-641853F5</t>
  </si>
  <si>
    <t xml:space="preserve">Капітальний ремонт пожежного резервуару комунального закладу “Криничанський психоневрологічний інтернат” Дніпропетровської обласної ради” </t>
  </si>
  <si>
    <t>загальний фонд обласного бюджету</t>
  </si>
  <si>
    <t>Будівництво споруди цивільного захисту з улаштуванням переходу у комунальному закладі “Дніпропетровський дитячій будинок-інтернат” Дніпропетровської обласної ради</t>
  </si>
  <si>
    <t>Будівництво свердловини та пожежної вежі у комунальному закладі “Верхівцевський психоневрологічний інтернат” Дніпропетровської обласної ради" за адресою: Дніпропетровська область, місто Верхівцеве, вул. Залізнична, 1а</t>
  </si>
  <si>
    <t>160925-DCC7ECB5</t>
  </si>
  <si>
    <t>Реконструкція будівлі КЗ “Дніпропетровська обласна клінічна офтальмологічна лікарня” в комплексі забудови пл. Жовтнева, 14, м. Дніпропетровськ</t>
  </si>
  <si>
    <t>160925-BE1A636A</t>
  </si>
  <si>
    <t>Реставрація з пристосуванням частини приміщень неврологічного відділення КП "Дніпропетровська обласна клінічна лікарня ім. І.І. Мечникова" ДОР" (нововиявлена пам'ятка архітектури місцевого значення, охор. №10145/1) за адресою: пл. Соборна, 14, м. Дніпро</t>
  </si>
  <si>
    <t>160925-D8527168</t>
  </si>
  <si>
    <t>Реконструкція будівлі головного корпусу (блоки № 1,2,3) КЗ “ДОДКЛ” ДОР” по вул. Космічній, 13, м. Дніпро, в межах землекористування</t>
  </si>
  <si>
    <t>160925-00C5B347</t>
  </si>
  <si>
    <t>Нове будівництво хірургічного корпусу (з переходом) КП “Дніпропетровська обласна дитяча лікарня” ДОР” за адресою: вул.Космічна,13, м. Дніпро</t>
  </si>
  <si>
    <t>231025-A1FD923B</t>
  </si>
  <si>
    <t>Нове будівництво захисної споруди цивільного захисту № 1 для КП “Регіональний медичний центр родинного здоров’я” Дніпропетровської обласної ради” за адресою: вул. Космічна, 13, м. Дніпро</t>
  </si>
  <si>
    <t>081025-0865DDFD</t>
  </si>
  <si>
    <t>Реконструкція відділення постінтенсивного догляду та виходжування новонароджених КЗ “Дніпропетровський обласний перинатальний центр зі стаціонаром” ДОР по вул. Космічна, 17 в м. Дніпропетровськ</t>
  </si>
  <si>
    <t>160925-F1C22CC6</t>
  </si>
  <si>
    <t>Реконструкція Комунального некомерційного підприємства “Міський пологовий будинок №1” Дніпровської міської ради за адресою: вул. Воскресенська, будинок 2, м. Дніпро</t>
  </si>
  <si>
    <t>160925-CA51D59D</t>
  </si>
  <si>
    <t>Реконструкція відділення екстреної медичної допомоги КП “Новомосковська центральна районна лікарня” Дніпропетровської обласної ради” за адресою: м. Новомосковськ, вул. Гетьманська, 238</t>
  </si>
  <si>
    <t>160925-C3E5C674</t>
  </si>
  <si>
    <t>Капітальний ремонт будівлі нового хірургічного корпусу комунального закладу “Дніпропетровська обласна клінічна лікарня ім. І.І. Мечникова” з утеплюванням фасаду та підсиленням опорних ділянок спирання плит перекриття по блокам “А” і “Д”. Коригування</t>
  </si>
  <si>
    <t>160925-8C9A73F5</t>
  </si>
  <si>
    <t>Капітальний ремонт будівлі КНП “Міська клінічна лікарня №4” Дніпровської міської ради за адресою: м. Дніпро, вул. Ближня, 31. Коригування</t>
  </si>
  <si>
    <t>160925-150D62B9</t>
  </si>
  <si>
    <t>Нове будівництво Центру дитячої онкогематології та трансплантації кісткового мозку для КП “Регіональний медичний центр родинного здоров’я” Дніпропетровської обласної ради” за адресою: вул. Космічна, 13, м. Дніпро</t>
  </si>
  <si>
    <t>201125-033725DB</t>
  </si>
  <si>
    <t>Троїцький собор в м. Новомосковську – реставрація. Коригування (у т.ч. ПКД)</t>
  </si>
  <si>
    <t>201125-DC44622A</t>
  </si>
  <si>
    <t>191125-48F88F44</t>
  </si>
  <si>
    <t>201125-4C83692C</t>
  </si>
  <si>
    <t>Нове будівництво протирадіаційного укриття (ПРУ) за адресою: Дніпропетровська область, Дніпровський район, смт Петриківка, проспект Петра Калнишевського, в районі будинку 36А (у т.ч. ПКД)</t>
  </si>
  <si>
    <t>111125-ED4B747A</t>
  </si>
  <si>
    <t>201125-D85CF8D4</t>
  </si>
  <si>
    <t>Ремонт (реставраційний) покрівлі будівлі КЗК "Дніпропетровський національний історичний музей ім. Д.І.Яворницького” ДОР” за адресою: просп. Д.Яворницького, 18, м. Дніпро</t>
  </si>
  <si>
    <t>201125-60931E9A</t>
  </si>
  <si>
    <t>Ремонтно-реставраційні роботи на  фасаді пам’ятки архітектури національного значення "Будинок театру" КПК "Дніпровський академічний театр драми  та комедії" ДОР за адресою: м. Дніпро, пр. Д.Яворницького , 97</t>
  </si>
  <si>
    <t>191125-E2D1FC90</t>
  </si>
  <si>
    <t>Реставраційні робіти на  фасаді пам’ятки архітектури національного значення "Будинок міської управи" КЗ "Дніпропетровський фаховий мистецько-художній коледж культури" ДОР" за адресою: м. Дніпро, просп. Д. Яворницького, 47</t>
  </si>
  <si>
    <t>120925-8FDF4E31</t>
  </si>
  <si>
    <t>211025-251E6B2D</t>
  </si>
  <si>
    <t>Нове будівництво протирадіаційного укриття (ПРУ) для Криворізької гімназії № 89 “Потенціал” Криворізької міської ради за адресою: вул. Мальовнича, буд. 1А, м. Кривий Ріг, Дніпропетровської обл., 50054</t>
  </si>
  <si>
    <t>120925-7871EC08</t>
  </si>
  <si>
    <t>Капітальний ремонт Криворізької загальноосвітньої школи I-III ступенів № 89 Криворізької міської ради Дніпропетровської області за адресою: 50054, місто Кривий Ріг, вулиця Мальовнича, будинок 1А</t>
  </si>
  <si>
    <t>121125-A39575EE</t>
  </si>
  <si>
    <t xml:space="preserve">Нове будівництво протирадіаційного укриття (ПРУ) для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t>
  </si>
  <si>
    <t>120925-D1A23C2B</t>
  </si>
  <si>
    <t>Капітальний ремонт Комунального закладу “Дошкільний навчальний заклад (ясла-садок) № 295” Криворізької міської ради за адресою: мікрорайон Сонячний, 3-Б, м. Кривий Ріг, Дніпропетровська область</t>
  </si>
  <si>
    <t>121125-4ED510B7</t>
  </si>
  <si>
    <t>Нове будівництво протирадіаційного укриття (ПРУ) для Криворізького ліцею № 95 Криворізької міської ради за адресою: вул. Соборності, буд. 20А, м. Кривий Ріг, Дніпропетровська обл., 50006</t>
  </si>
  <si>
    <t>120925-34EB55C5</t>
  </si>
  <si>
    <t>Капітальний ремонт Криворізької гімназії № 95 за адресою: вул. Соборності, 20А, м. Кривий Ріг, Дніпропетровська область</t>
  </si>
  <si>
    <t>120925-A58ABF0C</t>
  </si>
  <si>
    <t>Капітальний ремонт Комунального закладу “Дошкільний навчальний заклад (ясла-садок) комбінованого типу №201” Криворізької міської ради за адресою: вул. Алмазна, 41, м. Кривий Ріг, Дніпропетровська область</t>
  </si>
  <si>
    <t>120925-5D577461</t>
  </si>
  <si>
    <t>Капітальний ремонт Криворізького Центрально-Міського ліцею Криворізької міської ради за адресою: вул. Лермонтова, 12, м. Кривий Ріг, Дніпропетровська область</t>
  </si>
  <si>
    <t>120925-CB1A942A</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</si>
  <si>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Військове містечко-35, будинок 25а</t>
  </si>
  <si>
    <t>120925-4B9EBFEB</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</si>
  <si>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мікрорайон Всебратське-2, будинок 65б</t>
  </si>
  <si>
    <t>120925-0D818241</t>
  </si>
  <si>
    <t>Реконструкція Комунального закладу “Дошкільний навчальний заклад (ясла-садок) № 70” Криворізької міської ради за адресою: вул. Кривбасівська, 54-А, м. Кривий Ріг, Дніпропетровська область</t>
  </si>
  <si>
    <t>121125-18DF10F7</t>
  </si>
  <si>
    <t>Реконструкція технічного підвалу під споруду подвійного призначення (СПП) із захисними властивостями протирадіаційного укриття (ПРУ) для Комунального закладу дошкільної освіти (ясла-садок) комбінованого типу № 70 Криворізької міської ради за адресою: вул. Кривбасівська, 54-А, м. Кривий Ріг, Дніпропетровська область, 50024</t>
  </si>
  <si>
    <t>120925-0A0B75AB</t>
  </si>
  <si>
    <t>Реконструкція Криворізької загальноосвітньої школи І-ІІІ ступенів № 37 Криворізької міської ради за адресою: вул. Таісії Буряченко, 17, м. Кривий Ріг, Дніпропетровська область</t>
  </si>
  <si>
    <t>120925-3C2A41F0</t>
  </si>
  <si>
    <t>Капітальний ремонт Комунального закладу “Дошкільний навчальний заклад (ясла-садок) № 260” Криворізької міської ради за адресою: вул. Доватора, 5А, м. Кривий Ріг, Дніпропетровська область</t>
  </si>
  <si>
    <t>120925-22267E52</t>
  </si>
  <si>
    <t>Капітальний ремонт Комунального закладу “Дошкільний навчальний заклад (ясла-садок) № 180” Криворізької міської ради за адресою: вул. Віталія Матусевича, 8а, м. Кривий Ріг, Дніпропетровська область</t>
  </si>
  <si>
    <t>120925-D35031F2</t>
  </si>
  <si>
    <t>Капітальний ремонт Криворізької загальноосвітньої спеціалізованої школи I-III ступенів № 4 з поглибленим вивченням іноземних мов Криворізької міської ради за адресою: вул. Героїв АТО, 15, м. Кривий Ріг, Дніпропетровська область</t>
  </si>
  <si>
    <t>120925-5F9FDBE5</t>
  </si>
  <si>
    <t>Капітальний ремонт Криворізької загальноосвітньої школи І-ІІІ ступенів № 60 Криворізької міської ради за адресою: вул. Українська, 66, м. Кривий Ріг, Дніпропетровська область</t>
  </si>
  <si>
    <t>120925-0DD72326</t>
  </si>
  <si>
    <t>Капітальний ремонт КЗО “Божедарівська середня загальноосвітня школа І – ІІІ ступенів” Криничанської районної ради (чотири філії) вул. Лагерна, 14-Б, смт Щорськ, Криничанський район, Дніпропетровська область</t>
  </si>
  <si>
    <t>120925-1C8470F2</t>
  </si>
  <si>
    <t>Реконструкція будівлі дитячого садка в с. Чкалове Нікопольського району Дніпропетровської області (коригування)</t>
  </si>
  <si>
    <t>120925-D287A610</t>
  </si>
  <si>
    <t>Капітальний ремонт (санація) будівель дитячого дошкільного навчального закладу № 2 “Ромашка”, за адресою: вул. Шкільна, 19Б, смт Софіївка, Софіївського району, Дніпропетровської області</t>
  </si>
  <si>
    <t xml:space="preserve">121125-D8B9C294 </t>
  </si>
  <si>
    <t>Нове будівництво протирадіаційного укриття (ПРУ) для Криворізького Центрально-Міського ліцею Криворізької міської ради Дніпропетровської області за адресою: просп. Центральний, будинок 12, м. Кривий Ріг, Дніпропетровська обл., 50002 (у т.ч. ПКД)</t>
  </si>
  <si>
    <t>061125-7DDA0867</t>
  </si>
  <si>
    <t>Капітальний ремонт з енергомодернізацією будівлі гуртожитку, що розташована за адресою: вул. Сергія Колачевського, 133, м. Кривий Ріг Дніпропетровської області</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</si>
  <si>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</si>
  <si>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241025-4D8D4609</t>
  </si>
  <si>
    <t>271025-6CAA4BDF</t>
  </si>
  <si>
    <t>Департамент житлово-комунального господарства та будівництва облдержадміністрації</t>
  </si>
  <si>
    <t>загальний фонд обласного бюджету
 (співфінансування)</t>
  </si>
  <si>
    <t>Головний
розпорядник
бюджетних
коштів</t>
  </si>
  <si>
    <t>Унікальний
ідентифікатор
публічного
інвестиційного
проекту /
програми
публічних
інвестицій</t>
  </si>
  <si>
    <t>Бал за пріоритезацією в єдиному проектному портфелі публічних інвестицій області (для нових проектів /програм)</t>
  </si>
  <si>
    <t>Консолідований перелік 
публічних інвестиційних проектів та програм публічних інвестицій єдиного проектного портфеля публічних інвестицій Дніпропетровської області і розподіл публічних інвестицій на їх підготовку та реалізацію на 2026-2028 роки у розрізі джерел і механізмів фінансового забезпечення</t>
  </si>
  <si>
    <t>загальний фонд обласного бюджету
 (співфінансування), субвенція з державного бюджету</t>
  </si>
  <si>
    <t>Капітальний ремонт Комунального закладу дошкільної освіти (ясла-садок) № 301 Криворізької міської ради за адресою: бульвар Вечірній, буд. 24, м. Кривий Ріг, Дніпропетровська область”</t>
  </si>
  <si>
    <t>вільні залишки коштів обласного бюджету</t>
  </si>
  <si>
    <t>загальний фонд обласного бюджету, вільні залишки коштів обласного бюджету</t>
  </si>
  <si>
    <t>101125-50CA0ACD</t>
  </si>
  <si>
    <t>Реконструкція будівлі головного корпусу КП “Криворізька міська клінічна лікарня №2” Криворізької міської ради за адресою: Дніпропетровська область, м. Кривий Ріг, майдан 30-річчя Перемоги, 2 (у т. ч. ПКД)</t>
  </si>
  <si>
    <t>110326-6279F76D</t>
  </si>
  <si>
    <t>260326-CE312FF2</t>
  </si>
  <si>
    <t>180326-5D92B354</t>
  </si>
  <si>
    <t>Реконструкція частини приміщень Головного корпусу КНТ “Дніпропетровська обласна клінічна лікарня ім. І.І. Мечникова” ДОР” під Центр комбустіології та реконструктивної хірургії, за адресою: пл. Соборна,14, м.Дніпро</t>
  </si>
  <si>
    <t>130326-B02F5CEA</t>
  </si>
  <si>
    <t>Департамент охорони здоров’я Дніпропетровської обласної державної адміністрації</t>
  </si>
  <si>
    <t>180326-0FDB84C9</t>
  </si>
  <si>
    <t>160326-C8902EB6</t>
  </si>
  <si>
    <t>140326-7ACFBAEA</t>
  </si>
  <si>
    <t>Департамент соціального захисту населення Дніпропетровської обласної державної адміністрації</t>
  </si>
  <si>
    <t>Департамент капітального будівництва Дніпропетровської обласної державної адміністрації</t>
  </si>
  <si>
    <t>Розпочаті публічні інвестиційні проекти (програми публічних інвестицій)</t>
  </si>
  <si>
    <t>Нові публічні інвестиційні проекти (програми публічних інвестицій)</t>
  </si>
  <si>
    <t>РАЗОМ за секторами (галузями), у т.ч:</t>
  </si>
  <si>
    <t>Разом 
2026-2028 рр</t>
  </si>
  <si>
    <t xml:space="preserve">Реконструкція системи газопостачання котельні КЗ “Зеленопільський ПНІ” ДОР” за адресою: Дніпропетровська обл., Криворізький р-н., с. Зелене поле, вул. Південна, 46А, приєднаного до ГРМ </t>
  </si>
  <si>
    <t>Департамент освіти і науки Дніпропетровської обласної державної адміністрації</t>
  </si>
  <si>
    <t>вільні залишки коштів обласного бюджету, загальний фонд обласного бюджету</t>
  </si>
  <si>
    <t>загальний фонд обласного бюджету, вільні залишки коштів обласного бюджету, залишки коштів бюджету розвитку</t>
  </si>
  <si>
    <t>160326-4ADC8931</t>
  </si>
  <si>
    <t>Облаштування навчально-практичного центру інноваційних енергетичних технологій (Кам'янський енергетичний фаховий коледж)</t>
  </si>
  <si>
    <t>160326-953FF361</t>
  </si>
  <si>
    <t>Дооблаштування модернізованого навчально-практичного центру Дніпровського фахового коледжу технологій та дизайну</t>
  </si>
  <si>
    <t>160326-6E63D3E7</t>
  </si>
  <si>
    <t>залишки додаткової дотації з державного бюджету</t>
  </si>
  <si>
    <t>160326-678F29E6</t>
  </si>
  <si>
    <t>Створення на базі Дніпровського політехнічного фахового коледжу навчально-практичного центру з підготовки фахівців біохімічного виробництва</t>
  </si>
  <si>
    <t>110326-BB37D456</t>
  </si>
  <si>
    <t>260226-838C8250</t>
  </si>
  <si>
    <t>250326-04D6DBA2</t>
  </si>
  <si>
    <t>120326-D930BD7D</t>
  </si>
  <si>
    <t>Капітальний ремонт протирадіаційного укриття № 15663, що розташоване в приміщенні навчального корпусу за адресою: Дніпропетровська область, Нікопольський район, с-ще. Томаківка, вулиця Шосейна, будинок 10 (КЗО "Томаківський професійний аграрний ліцей" ДОР")</t>
  </si>
  <si>
    <t>Обсягу публічних інвестицій спрямованих на продовження (завершення) реалізації розпочатих публічних інвестиційних проектів</t>
  </si>
  <si>
    <t>Реконструкція частини приміщення пологового будинку КП “Дніпропетровська обласна клінічна лікарня ім. І.І. Мечникова” ДОР” за адресою: пл. Соборна,14, м. Дніпро</t>
  </si>
  <si>
    <t>Нове будівництво захисної споруди цивільного захисту КП “Криворізька міська клінічна лікарня № 2” Криворізької міської ради за адресою: Дніпропетровська область, м. Кривий Ріг, майдан Олександра Химиченка. 2”</t>
  </si>
  <si>
    <t>Капітальний ремонт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(у т. ч. ПКД)</t>
  </si>
  <si>
    <t>НПЦ “Роботизований комплекс складання та зварювання” Дніпровського центру професійно - технічної освіти</t>
  </si>
  <si>
    <t>Навчально-практичний центр “Інжинірінг робототехнічних систем” на базі Дніпровського фахового коледжу радіоелектроніки</t>
  </si>
  <si>
    <t>Будівництво музейного комплексу “Музей історії Петриківського розпису та народних ремесел” за адресою: Дніпропетровська область, Дніпровський район смт Петриківка, проспект Петра Калнишевського, 36А  ( у т.ч. ПКД)</t>
  </si>
  <si>
    <t>Реставрація з пристосуванням будівлі комунального підприємства “Дніпропетровська філармонія ім. Л. Б. Когана”</t>
  </si>
  <si>
    <t>Реставрація фасадів будівлі КЗК “Дніпропетровський національний історичний музей імені Д.І.Яворницького” ДОР - пам'ятки історії та архітектури національного значення (охор. № 040001-Н, № 1064) на проспекті Д.Яворницького, 16 у місті Дніпро</t>
  </si>
  <si>
    <t>Реконструкція хлораторної цеху очисних споруд КП ДОР “Аульський водовід” Дніпропетровська обл., Криничанський р-н, смт Аули, Комплекс будівель та споруд №2</t>
  </si>
  <si>
    <t>Кулінарний ХАБ в рамках навчально-практичного центру Кухар. Кондитер. Майстер ресторанного обслуговування “АРТФУДцентр” (Державний професійно-технічний навчальний заклад “Криворізький навчально-виробничий центр”)</t>
  </si>
  <si>
    <t xml:space="preserve">вільні залишки коштів обласного бюджету (співфінансування) </t>
  </si>
  <si>
    <t>станом на 06.04.2026</t>
  </si>
  <si>
    <t>Капітальний ремонт будівлі акушерського корпусу за адресою: вул. Героїв Чорнобиля, буд.16, м. Жовті Води,Дніпропетровська обл., 52209 (частина І поверху,ІІ поверх, заходи з енергозбереження будівлі) (у т. ч. ПКД)</t>
  </si>
  <si>
    <t>Навчально-практичний центр гірничих технологій (Комунальний заклад освіти “Криворізький гірничий коледж” ДОР)</t>
  </si>
  <si>
    <t>69</t>
  </si>
  <si>
    <t>55</t>
  </si>
  <si>
    <t>47</t>
  </si>
  <si>
    <t>60</t>
  </si>
  <si>
    <t>65</t>
  </si>
  <si>
    <t>71</t>
  </si>
  <si>
    <t>67</t>
  </si>
  <si>
    <t>80</t>
  </si>
  <si>
    <t xml:space="preserve">Реконструкція системи газопостачання котельні КЗ “Поливанівський психоневрологічний інтернат" Дніпропетровської обласної ради” за адресою: вул. Центральна, буд. 157, с. Поливанівка, Новомосковський р-н, Дніпропетровська область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</si>
</sst>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color theme="1"/>
      <name val="Calibri"/>
      <family val="2"/>
      <charset val="204"/>
      <scheme val="minor"/>
    </font>
    <font>
      <sz val="14"/>
      <name val="Times New Roman"/>
      <family val="1"/>
      <charset val="204"/>
    </font>
    <font>
      <b/>
      <sz val="12"/>
      <name val="Times New Roman"/>
      <family val="1"/>
      <charset val="204"/>
    </font>
    <font>
      <sz val="12"/>
      <name val="Times New Roman"/>
      <family val="1"/>
      <charset val="204"/>
    </font>
    <font>
      <b/>
      <sz val="11"/>
      <name val="Times New Roman"/>
      <family val="1"/>
      <charset val="204"/>
    </font>
    <font>
      <b/>
      <sz val="14"/>
      <name val="Times New Roman"/>
      <family val="1"/>
      <charset val="204"/>
    </font>
    <font>
      <b/>
      <sz val="18"/>
      <name val="Times New Roman"/>
      <family val="1"/>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i/>
      <sz val="1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1" fillId="0" borderId="0" xfId="0" applyFont="1" applyAlignment="1">
      <alignment horizontal="right"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xf>
    <xf numFmtId="0" fontId="8" fillId="0" borderId="0" xfId="0" applyFont="1"/>
    <xf numFmtId="0" fontId="8" fillId="4" borderId="0" xfId="0" applyFont="1" applyFill="1"/>
    <xf numFmtId="0" fontId="8" fillId="0" borderId="1" xfId="0" applyFont="1" applyBorder="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4" borderId="0" xfId="0" applyFont="1" applyFill="1"/>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wrapText="1"/>
    </xf>
    <xf numFmtId="0" fontId="8" fillId="5" borderId="0" xfId="0" applyFont="1" applyFill="1"/>
    <xf numFmtId="0" fontId="3" fillId="0" borderId="1" xfId="0" applyFont="1" applyFill="1" applyBorder="1" applyAlignment="1">
      <alignment horizontal="center" vertical="center" wrapText="1"/>
    </xf>
    <xf numFmtId="0" fontId="8" fillId="2" borderId="1" xfId="0" applyFont="1" applyFill="1" applyBorder="1"/>
    <xf numFmtId="0" fontId="3" fillId="2" borderId="1" xfId="0" applyFont="1" applyFill="1" applyBorder="1" applyAlignment="1">
      <alignment horizontal="center" vertical="center"/>
    </xf>
    <xf numFmtId="0" fontId="8" fillId="4" borderId="1" xfId="0" applyFont="1" applyFill="1" applyBorder="1"/>
    <xf numFmtId="0" fontId="10" fillId="4" borderId="1" xfId="0" applyFont="1" applyFill="1" applyBorder="1"/>
    <xf numFmtId="164" fontId="2" fillId="4" borderId="0" xfId="0" applyNumberFormat="1" applyFont="1" applyFill="1" applyBorder="1" applyAlignment="1">
      <alignment horizontal="center" vertical="center"/>
    </xf>
    <xf numFmtId="0" fontId="9" fillId="4" borderId="0" xfId="0" applyFont="1" applyFill="1" applyBorder="1"/>
    <xf numFmtId="0" fontId="9" fillId="4" borderId="0" xfId="0" applyFont="1" applyFill="1"/>
    <xf numFmtId="0" fontId="8" fillId="2" borderId="0" xfId="0" applyFont="1" applyFill="1"/>
    <xf numFmtId="0" fontId="5" fillId="2" borderId="0" xfId="0" applyFont="1" applyFill="1"/>
    <xf numFmtId="0" fontId="2" fillId="2" borderId="1" xfId="0" applyFont="1" applyFill="1" applyBorder="1"/>
    <xf numFmtId="0" fontId="2" fillId="2" borderId="1" xfId="0" applyFont="1" applyFill="1" applyBorder="1" applyAlignment="1">
      <alignment vertical="center"/>
    </xf>
    <xf numFmtId="0" fontId="7"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3" fontId="2" fillId="3" borderId="1" xfId="0" applyNumberFormat="1" applyFont="1" applyFill="1" applyBorder="1" applyAlignment="1">
      <alignment horizontal="center" vertical="center"/>
    </xf>
    <xf numFmtId="3" fontId="8" fillId="0" borderId="1" xfId="0" applyNumberFormat="1" applyFont="1" applyBorder="1"/>
    <xf numFmtId="3" fontId="3" fillId="0"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1" fillId="4" borderId="2" xfId="0" applyFont="1" applyFill="1" applyBorder="1" applyAlignment="1">
      <alignment horizontal="left" vertical="center" wrapText="1" indent="7"/>
    </xf>
    <xf numFmtId="0" fontId="11" fillId="4" borderId="3" xfId="0" applyFont="1" applyFill="1" applyBorder="1" applyAlignment="1">
      <alignment horizontal="left" vertical="center" wrapText="1" indent="7"/>
    </xf>
    <xf numFmtId="0" fontId="11" fillId="4" borderId="4" xfId="0" applyFont="1" applyFill="1" applyBorder="1" applyAlignment="1">
      <alignment horizontal="left" vertical="center" wrapText="1" indent="7"/>
    </xf>
    <xf numFmtId="0" fontId="2" fillId="4" borderId="1" xfId="0" applyFont="1" applyFill="1" applyBorder="1" applyAlignment="1">
      <alignment horizontal="left" vertical="center" wrapText="1"/>
    </xf>
    <xf numFmtId="4" fontId="1" fillId="0" borderId="0" xfId="0" applyNumberFormat="1" applyFont="1" applyAlignment="1">
      <alignment horizontal="left" wrapText="1"/>
    </xf>
    <xf numFmtId="0" fontId="1"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6"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abSelected="1" view="pageBreakPreview" zoomScale="85" zoomScaleNormal="100" zoomScaleSheetLayoutView="85" workbookViewId="0">
      <pane xSplit="4" ySplit="6" topLeftCell="E77" activePane="bottomRight" state="frozen"/>
      <selection pane="topRight" activeCell="E1" sqref="E1"/>
      <selection pane="bottomLeft" activeCell="A7" sqref="A7"/>
      <selection pane="bottomRight" activeCell="E93" sqref="E93"/>
    </sheetView>
  </sheetViews>
  <sheetFormatPr defaultRowHeight="12.75" x14ac:dyDescent="0.2"/>
  <cols>
    <col min="1" max="1" width="10.140625" style="31" customWidth="1"/>
    <col min="2" max="2" width="20.7109375" style="11" customWidth="1"/>
    <col min="3" max="3" width="61.42578125" style="11" customWidth="1"/>
    <col min="4" max="4" width="20.85546875" style="11" customWidth="1"/>
    <col min="5" max="5" width="20.42578125" style="11" customWidth="1"/>
    <col min="6" max="6" width="18.140625" style="11" customWidth="1"/>
    <col min="7" max="7" width="18.85546875" style="11" customWidth="1"/>
    <col min="8" max="8" width="18.42578125" style="11" customWidth="1"/>
    <col min="9" max="9" width="17.7109375" style="11" customWidth="1"/>
    <col min="10" max="10" width="21.42578125" style="11" customWidth="1"/>
    <col min="11" max="11" width="35.28515625" style="11" customWidth="1"/>
    <col min="12" max="16384" width="9.140625" style="11"/>
  </cols>
  <sheetData>
    <row r="1" spans="1:11" ht="16.5" customHeight="1" x14ac:dyDescent="0.3">
      <c r="I1" s="48"/>
      <c r="J1" s="49"/>
      <c r="K1" s="49"/>
    </row>
    <row r="2" spans="1:11" ht="76.5" customHeight="1" x14ac:dyDescent="0.2">
      <c r="A2" s="55" t="s">
        <v>113</v>
      </c>
      <c r="B2" s="55"/>
      <c r="C2" s="55"/>
      <c r="D2" s="55"/>
      <c r="E2" s="55"/>
      <c r="F2" s="55"/>
      <c r="G2" s="55"/>
      <c r="H2" s="55"/>
      <c r="I2" s="55"/>
      <c r="J2" s="55"/>
      <c r="K2" s="55"/>
    </row>
    <row r="3" spans="1:11" ht="18.75" x14ac:dyDescent="0.3">
      <c r="A3" s="32" t="s">
        <v>164</v>
      </c>
      <c r="B3" s="1"/>
      <c r="C3" s="1"/>
      <c r="D3" s="2"/>
      <c r="E3" s="1"/>
      <c r="F3" s="2"/>
      <c r="G3" s="2"/>
      <c r="H3" s="2"/>
      <c r="I3" s="2"/>
      <c r="J3" s="2"/>
      <c r="K3" s="8" t="s">
        <v>15</v>
      </c>
    </row>
    <row r="4" spans="1:11" ht="58.5" customHeight="1" x14ac:dyDescent="0.2">
      <c r="A4" s="56" t="s">
        <v>0</v>
      </c>
      <c r="B4" s="50" t="s">
        <v>111</v>
      </c>
      <c r="C4" s="50" t="s">
        <v>1</v>
      </c>
      <c r="D4" s="50" t="s">
        <v>2</v>
      </c>
      <c r="E4" s="60" t="s">
        <v>112</v>
      </c>
      <c r="F4" s="50" t="s">
        <v>3</v>
      </c>
      <c r="G4" s="50"/>
      <c r="H4" s="50"/>
      <c r="I4" s="50"/>
      <c r="J4" s="50" t="s">
        <v>4</v>
      </c>
      <c r="K4" s="56" t="s">
        <v>110</v>
      </c>
    </row>
    <row r="5" spans="1:11" ht="12.75" customHeight="1" x14ac:dyDescent="0.2">
      <c r="A5" s="57"/>
      <c r="B5" s="58"/>
      <c r="C5" s="58"/>
      <c r="D5" s="59"/>
      <c r="E5" s="60"/>
      <c r="F5" s="50" t="s">
        <v>5</v>
      </c>
      <c r="G5" s="50" t="s">
        <v>6</v>
      </c>
      <c r="H5" s="50" t="s">
        <v>7</v>
      </c>
      <c r="I5" s="50" t="s">
        <v>134</v>
      </c>
      <c r="J5" s="59"/>
      <c r="K5" s="56"/>
    </row>
    <row r="6" spans="1:11" ht="65.25" customHeight="1" x14ac:dyDescent="0.2">
      <c r="A6" s="57"/>
      <c r="B6" s="58"/>
      <c r="C6" s="58"/>
      <c r="D6" s="59"/>
      <c r="E6" s="60"/>
      <c r="F6" s="51"/>
      <c r="G6" s="51"/>
      <c r="H6" s="51"/>
      <c r="I6" s="50"/>
      <c r="J6" s="59"/>
      <c r="K6" s="56"/>
    </row>
    <row r="7" spans="1:11" ht="27" customHeight="1" x14ac:dyDescent="0.2">
      <c r="A7" s="4"/>
      <c r="B7" s="4"/>
      <c r="C7" s="4"/>
      <c r="D7" s="4" t="s">
        <v>10</v>
      </c>
      <c r="E7" s="4"/>
      <c r="F7" s="38">
        <f>F13+F14+F15+F16+F17+F18+F19+F20+F21+F22+F23+F24+F25+F26+F27+F28+F29+F30+F31+F32+F33+F41+F36+F34+F9+F10+F11+F12+F37+F38+F39+F40</f>
        <v>836428932</v>
      </c>
      <c r="G7" s="38">
        <f t="shared" ref="G7:I7" si="0">G13+G14+G15+G16+G17+G18+G19+G20+G21+G22+G23+G24+G25+G26+G27+G28+G29+G30+G31+G32+G33+G41+G36+G34+G9+G10+G11+G12+G37+G38+G39+G40</f>
        <v>370419977</v>
      </c>
      <c r="H7" s="38">
        <f t="shared" si="0"/>
        <v>234567396</v>
      </c>
      <c r="I7" s="38">
        <f t="shared" si="0"/>
        <v>1441416305</v>
      </c>
      <c r="J7" s="5"/>
      <c r="K7" s="4"/>
    </row>
    <row r="8" spans="1:11" ht="23.25" customHeight="1" x14ac:dyDescent="0.25">
      <c r="A8" s="33" t="s">
        <v>8</v>
      </c>
      <c r="B8" s="13"/>
      <c r="C8" s="13"/>
      <c r="D8" s="13"/>
      <c r="E8" s="13"/>
      <c r="F8" s="39"/>
      <c r="G8" s="39"/>
      <c r="H8" s="39"/>
      <c r="I8" s="39"/>
      <c r="J8" s="13"/>
      <c r="K8" s="13"/>
    </row>
    <row r="9" spans="1:11" ht="73.5" customHeight="1" x14ac:dyDescent="0.2">
      <c r="A9" s="35">
        <v>1</v>
      </c>
      <c r="B9" s="18" t="s">
        <v>139</v>
      </c>
      <c r="C9" s="9" t="s">
        <v>140</v>
      </c>
      <c r="D9" s="18" t="s">
        <v>10</v>
      </c>
      <c r="E9" s="13"/>
      <c r="F9" s="10">
        <v>1563000</v>
      </c>
      <c r="G9" s="10"/>
      <c r="H9" s="10"/>
      <c r="I9" s="10">
        <f>F9+G9+H9</f>
        <v>1563000</v>
      </c>
      <c r="J9" s="18" t="s">
        <v>163</v>
      </c>
      <c r="K9" s="15" t="s">
        <v>136</v>
      </c>
    </row>
    <row r="10" spans="1:11" ht="75" customHeight="1" x14ac:dyDescent="0.2">
      <c r="A10" s="35">
        <v>2</v>
      </c>
      <c r="B10" s="18" t="s">
        <v>141</v>
      </c>
      <c r="C10" s="9" t="s">
        <v>142</v>
      </c>
      <c r="D10" s="18" t="s">
        <v>10</v>
      </c>
      <c r="E10" s="13"/>
      <c r="F10" s="10">
        <v>954000</v>
      </c>
      <c r="G10" s="10"/>
      <c r="H10" s="10"/>
      <c r="I10" s="10">
        <f t="shared" ref="I10:I41" si="1">F10+G10+H10</f>
        <v>954000</v>
      </c>
      <c r="J10" s="19" t="s">
        <v>163</v>
      </c>
      <c r="K10" s="15" t="s">
        <v>136</v>
      </c>
    </row>
    <row r="11" spans="1:11" ht="86.25" customHeight="1" x14ac:dyDescent="0.2">
      <c r="A11" s="35">
        <v>3</v>
      </c>
      <c r="B11" s="18" t="s">
        <v>143</v>
      </c>
      <c r="C11" s="9" t="s">
        <v>162</v>
      </c>
      <c r="D11" s="36" t="s">
        <v>10</v>
      </c>
      <c r="E11" s="13"/>
      <c r="F11" s="10">
        <v>3140400</v>
      </c>
      <c r="G11" s="10"/>
      <c r="H11" s="10"/>
      <c r="I11" s="10">
        <f t="shared" si="1"/>
        <v>3140400</v>
      </c>
      <c r="J11" s="19" t="s">
        <v>163</v>
      </c>
      <c r="K11" s="15" t="s">
        <v>136</v>
      </c>
    </row>
    <row r="12" spans="1:11" ht="67.5" customHeight="1" x14ac:dyDescent="0.2">
      <c r="A12" s="35">
        <v>4</v>
      </c>
      <c r="B12" s="18" t="s">
        <v>145</v>
      </c>
      <c r="C12" s="9" t="s">
        <v>146</v>
      </c>
      <c r="D12" s="36" t="s">
        <v>10</v>
      </c>
      <c r="E12" s="13"/>
      <c r="F12" s="10">
        <v>490300</v>
      </c>
      <c r="G12" s="10"/>
      <c r="H12" s="10"/>
      <c r="I12" s="10">
        <f t="shared" si="1"/>
        <v>490300</v>
      </c>
      <c r="J12" s="19" t="s">
        <v>163</v>
      </c>
      <c r="K12" s="15" t="s">
        <v>136</v>
      </c>
    </row>
    <row r="13" spans="1:11" ht="72.75" customHeight="1" x14ac:dyDescent="0.2">
      <c r="A13" s="35">
        <v>5</v>
      </c>
      <c r="B13" s="18" t="s">
        <v>60</v>
      </c>
      <c r="C13" s="9" t="s">
        <v>155</v>
      </c>
      <c r="D13" s="18" t="s">
        <v>10</v>
      </c>
      <c r="E13" s="13"/>
      <c r="F13" s="10">
        <f>20000000+15000000</f>
        <v>35000000</v>
      </c>
      <c r="G13" s="10"/>
      <c r="H13" s="10"/>
      <c r="I13" s="10">
        <f t="shared" si="1"/>
        <v>35000000</v>
      </c>
      <c r="J13" s="18" t="s">
        <v>22</v>
      </c>
      <c r="K13" s="18" t="s">
        <v>130</v>
      </c>
    </row>
    <row r="14" spans="1:11" ht="66.75" customHeight="1" x14ac:dyDescent="0.2">
      <c r="A14" s="35">
        <v>6</v>
      </c>
      <c r="B14" s="18" t="s">
        <v>61</v>
      </c>
      <c r="C14" s="9" t="s">
        <v>62</v>
      </c>
      <c r="D14" s="18" t="s">
        <v>10</v>
      </c>
      <c r="E14" s="13"/>
      <c r="F14" s="10">
        <v>53780792</v>
      </c>
      <c r="G14" s="10"/>
      <c r="H14" s="10"/>
      <c r="I14" s="10">
        <f t="shared" si="1"/>
        <v>53780792</v>
      </c>
      <c r="J14" s="18" t="s">
        <v>22</v>
      </c>
      <c r="K14" s="18" t="s">
        <v>130</v>
      </c>
    </row>
    <row r="15" spans="1:11" ht="74.25" customHeight="1" x14ac:dyDescent="0.2">
      <c r="A15" s="35">
        <v>7</v>
      </c>
      <c r="B15" s="18" t="s">
        <v>63</v>
      </c>
      <c r="C15" s="9" t="s">
        <v>64</v>
      </c>
      <c r="D15" s="18" t="s">
        <v>10</v>
      </c>
      <c r="E15" s="13"/>
      <c r="F15" s="10">
        <f>33025535+19998400</f>
        <v>53023935</v>
      </c>
      <c r="G15" s="10">
        <f>20721346+98280492</f>
        <v>119001838</v>
      </c>
      <c r="H15" s="10">
        <f>31782857+24541253</f>
        <v>56324110</v>
      </c>
      <c r="I15" s="10">
        <f t="shared" si="1"/>
        <v>228349883</v>
      </c>
      <c r="J15" s="18" t="s">
        <v>22</v>
      </c>
      <c r="K15" s="18" t="s">
        <v>130</v>
      </c>
    </row>
    <row r="16" spans="1:11" ht="82.5" customHeight="1" x14ac:dyDescent="0.2">
      <c r="A16" s="35">
        <v>8</v>
      </c>
      <c r="B16" s="18" t="s">
        <v>65</v>
      </c>
      <c r="C16" s="9" t="s">
        <v>66</v>
      </c>
      <c r="D16" s="18" t="s">
        <v>10</v>
      </c>
      <c r="E16" s="13"/>
      <c r="F16" s="10">
        <f>3476022+22000000</f>
        <v>25476022</v>
      </c>
      <c r="G16" s="10"/>
      <c r="H16" s="10"/>
      <c r="I16" s="10">
        <f t="shared" si="1"/>
        <v>25476022</v>
      </c>
      <c r="J16" s="18" t="s">
        <v>117</v>
      </c>
      <c r="K16" s="18" t="s">
        <v>130</v>
      </c>
    </row>
    <row r="17" spans="1:11" ht="69.75" customHeight="1" x14ac:dyDescent="0.2">
      <c r="A17" s="35">
        <v>9</v>
      </c>
      <c r="B17" s="18" t="s">
        <v>67</v>
      </c>
      <c r="C17" s="9" t="s">
        <v>68</v>
      </c>
      <c r="D17" s="18" t="s">
        <v>10</v>
      </c>
      <c r="E17" s="13"/>
      <c r="F17" s="10">
        <f>30000000+20000000</f>
        <v>50000000</v>
      </c>
      <c r="G17" s="10">
        <v>30247865</v>
      </c>
      <c r="H17" s="10">
        <f>32733288-19990948</f>
        <v>12742340</v>
      </c>
      <c r="I17" s="10">
        <f t="shared" si="1"/>
        <v>92990205</v>
      </c>
      <c r="J17" s="18" t="s">
        <v>22</v>
      </c>
      <c r="K17" s="18" t="s">
        <v>130</v>
      </c>
    </row>
    <row r="18" spans="1:11" ht="79.5" customHeight="1" x14ac:dyDescent="0.2">
      <c r="A18" s="35">
        <v>10</v>
      </c>
      <c r="B18" s="18" t="s">
        <v>69</v>
      </c>
      <c r="C18" s="9" t="s">
        <v>70</v>
      </c>
      <c r="D18" s="18" t="s">
        <v>10</v>
      </c>
      <c r="E18" s="13"/>
      <c r="F18" s="10">
        <f>3631029+60000000</f>
        <v>63631029</v>
      </c>
      <c r="G18" s="10"/>
      <c r="H18" s="10"/>
      <c r="I18" s="10">
        <f t="shared" si="1"/>
        <v>63631029</v>
      </c>
      <c r="J18" s="18" t="s">
        <v>117</v>
      </c>
      <c r="K18" s="18" t="s">
        <v>130</v>
      </c>
    </row>
    <row r="19" spans="1:11" ht="52.5" customHeight="1" x14ac:dyDescent="0.2">
      <c r="A19" s="35">
        <v>11</v>
      </c>
      <c r="B19" s="18" t="s">
        <v>71</v>
      </c>
      <c r="C19" s="9" t="s">
        <v>72</v>
      </c>
      <c r="D19" s="18" t="s">
        <v>10</v>
      </c>
      <c r="E19" s="13"/>
      <c r="F19" s="10">
        <f>43044772+90000000</f>
        <v>133044772</v>
      </c>
      <c r="G19" s="10">
        <f>118173070-66284644</f>
        <v>51888426</v>
      </c>
      <c r="H19" s="10">
        <f>4550305-4550305</f>
        <v>0</v>
      </c>
      <c r="I19" s="10">
        <f t="shared" si="1"/>
        <v>184933198</v>
      </c>
      <c r="J19" s="18" t="s">
        <v>22</v>
      </c>
      <c r="K19" s="18" t="s">
        <v>130</v>
      </c>
    </row>
    <row r="20" spans="1:11" ht="72.75" customHeight="1" x14ac:dyDescent="0.2">
      <c r="A20" s="35">
        <v>12</v>
      </c>
      <c r="B20" s="18" t="s">
        <v>73</v>
      </c>
      <c r="C20" s="9" t="s">
        <v>74</v>
      </c>
      <c r="D20" s="18" t="s">
        <v>10</v>
      </c>
      <c r="E20" s="13"/>
      <c r="F20" s="10">
        <v>42773216</v>
      </c>
      <c r="G20" s="10"/>
      <c r="H20" s="10"/>
      <c r="I20" s="10">
        <f t="shared" si="1"/>
        <v>42773216</v>
      </c>
      <c r="J20" s="18" t="s">
        <v>22</v>
      </c>
      <c r="K20" s="18" t="s">
        <v>130</v>
      </c>
    </row>
    <row r="21" spans="1:11" ht="57.75" customHeight="1" x14ac:dyDescent="0.2">
      <c r="A21" s="35">
        <v>13</v>
      </c>
      <c r="B21" s="18" t="s">
        <v>75</v>
      </c>
      <c r="C21" s="9" t="s">
        <v>76</v>
      </c>
      <c r="D21" s="18" t="s">
        <v>10</v>
      </c>
      <c r="E21" s="13"/>
      <c r="F21" s="10">
        <f>33151882+12623000</f>
        <v>45774882</v>
      </c>
      <c r="G21" s="10">
        <f>20000000-12014038</f>
        <v>7985962</v>
      </c>
      <c r="H21" s="10"/>
      <c r="I21" s="10">
        <f t="shared" si="1"/>
        <v>53760844</v>
      </c>
      <c r="J21" s="18" t="s">
        <v>22</v>
      </c>
      <c r="K21" s="18" t="s">
        <v>130</v>
      </c>
    </row>
    <row r="22" spans="1:11" ht="72" customHeight="1" x14ac:dyDescent="0.2">
      <c r="A22" s="35">
        <v>14</v>
      </c>
      <c r="B22" s="18" t="s">
        <v>77</v>
      </c>
      <c r="C22" s="9" t="s">
        <v>78</v>
      </c>
      <c r="D22" s="18" t="s">
        <v>10</v>
      </c>
      <c r="E22" s="13"/>
      <c r="F22" s="10">
        <v>18000000</v>
      </c>
      <c r="G22" s="10"/>
      <c r="H22" s="10"/>
      <c r="I22" s="10">
        <f t="shared" si="1"/>
        <v>18000000</v>
      </c>
      <c r="J22" s="18" t="s">
        <v>22</v>
      </c>
      <c r="K22" s="18" t="s">
        <v>130</v>
      </c>
    </row>
    <row r="23" spans="1:11" ht="72" customHeight="1" x14ac:dyDescent="0.2">
      <c r="A23" s="35">
        <v>15</v>
      </c>
      <c r="B23" s="18" t="s">
        <v>79</v>
      </c>
      <c r="C23" s="9" t="s">
        <v>80</v>
      </c>
      <c r="D23" s="18" t="s">
        <v>10</v>
      </c>
      <c r="E23" s="13"/>
      <c r="F23" s="10">
        <f>6044167+29127000</f>
        <v>35171167</v>
      </c>
      <c r="G23" s="10"/>
      <c r="H23" s="10"/>
      <c r="I23" s="10">
        <f t="shared" si="1"/>
        <v>35171167</v>
      </c>
      <c r="J23" s="18" t="s">
        <v>22</v>
      </c>
      <c r="K23" s="18" t="s">
        <v>130</v>
      </c>
    </row>
    <row r="24" spans="1:11" ht="72" customHeight="1" x14ac:dyDescent="0.2">
      <c r="A24" s="35">
        <v>16</v>
      </c>
      <c r="B24" s="18" t="s">
        <v>81</v>
      </c>
      <c r="C24" s="9" t="s">
        <v>82</v>
      </c>
      <c r="D24" s="18" t="s">
        <v>10</v>
      </c>
      <c r="E24" s="13"/>
      <c r="F24" s="10">
        <v>20000000</v>
      </c>
      <c r="G24" s="10">
        <v>20000000</v>
      </c>
      <c r="H24" s="10">
        <v>14155129</v>
      </c>
      <c r="I24" s="10">
        <f t="shared" si="1"/>
        <v>54155129</v>
      </c>
      <c r="J24" s="18" t="s">
        <v>22</v>
      </c>
      <c r="K24" s="18" t="s">
        <v>130</v>
      </c>
    </row>
    <row r="25" spans="1:11" ht="105.75" customHeight="1" x14ac:dyDescent="0.2">
      <c r="A25" s="35">
        <v>17</v>
      </c>
      <c r="B25" s="18" t="s">
        <v>83</v>
      </c>
      <c r="C25" s="9" t="s">
        <v>84</v>
      </c>
      <c r="D25" s="18" t="s">
        <v>10</v>
      </c>
      <c r="E25" s="13"/>
      <c r="F25" s="10">
        <v>20000000</v>
      </c>
      <c r="G25" s="10">
        <v>20000000</v>
      </c>
      <c r="H25" s="10">
        <v>4395911</v>
      </c>
      <c r="I25" s="10">
        <f t="shared" si="1"/>
        <v>44395911</v>
      </c>
      <c r="J25" s="18" t="s">
        <v>22</v>
      </c>
      <c r="K25" s="18" t="s">
        <v>130</v>
      </c>
    </row>
    <row r="26" spans="1:11" ht="71.25" customHeight="1" x14ac:dyDescent="0.2">
      <c r="A26" s="35">
        <v>18</v>
      </c>
      <c r="B26" s="18" t="s">
        <v>85</v>
      </c>
      <c r="C26" s="9" t="s">
        <v>86</v>
      </c>
      <c r="D26" s="18" t="s">
        <v>10</v>
      </c>
      <c r="E26" s="13"/>
      <c r="F26" s="10">
        <f>44934041+10000000</f>
        <v>54934041</v>
      </c>
      <c r="G26" s="10"/>
      <c r="H26" s="10"/>
      <c r="I26" s="10">
        <f t="shared" si="1"/>
        <v>54934041</v>
      </c>
      <c r="J26" s="18" t="s">
        <v>22</v>
      </c>
      <c r="K26" s="18" t="s">
        <v>130</v>
      </c>
    </row>
    <row r="27" spans="1:11" ht="78" customHeight="1" x14ac:dyDescent="0.2">
      <c r="A27" s="35">
        <v>19</v>
      </c>
      <c r="B27" s="18" t="s">
        <v>87</v>
      </c>
      <c r="C27" s="9" t="s">
        <v>88</v>
      </c>
      <c r="D27" s="18" t="s">
        <v>10</v>
      </c>
      <c r="E27" s="13"/>
      <c r="F27" s="10">
        <f>30000000+20000000</f>
        <v>50000000</v>
      </c>
      <c r="G27" s="10">
        <f>49962901-19981810</f>
        <v>29981091</v>
      </c>
      <c r="H27" s="10"/>
      <c r="I27" s="10">
        <f t="shared" si="1"/>
        <v>79981091</v>
      </c>
      <c r="J27" s="18" t="s">
        <v>22</v>
      </c>
      <c r="K27" s="18" t="s">
        <v>130</v>
      </c>
    </row>
    <row r="28" spans="1:11" ht="66" customHeight="1" x14ac:dyDescent="0.2">
      <c r="A28" s="35">
        <v>20</v>
      </c>
      <c r="B28" s="18" t="s">
        <v>89</v>
      </c>
      <c r="C28" s="9" t="s">
        <v>90</v>
      </c>
      <c r="D28" s="18" t="s">
        <v>10</v>
      </c>
      <c r="E28" s="13"/>
      <c r="F28" s="10">
        <f>39000000-37000000</f>
        <v>2000000</v>
      </c>
      <c r="G28" s="10">
        <v>31314795</v>
      </c>
      <c r="H28" s="10">
        <v>20000000</v>
      </c>
      <c r="I28" s="10">
        <f t="shared" si="1"/>
        <v>53314795</v>
      </c>
      <c r="J28" s="18" t="s">
        <v>22</v>
      </c>
      <c r="K28" s="18" t="s">
        <v>130</v>
      </c>
    </row>
    <row r="29" spans="1:11" ht="90.75" customHeight="1" x14ac:dyDescent="0.2">
      <c r="A29" s="35">
        <v>21</v>
      </c>
      <c r="B29" s="18" t="s">
        <v>91</v>
      </c>
      <c r="C29" s="9" t="s">
        <v>92</v>
      </c>
      <c r="D29" s="18" t="s">
        <v>10</v>
      </c>
      <c r="E29" s="13"/>
      <c r="F29" s="10">
        <f>20000000+15000000</f>
        <v>35000000</v>
      </c>
      <c r="G29" s="10">
        <v>20000000</v>
      </c>
      <c r="H29" s="10">
        <v>20000000</v>
      </c>
      <c r="I29" s="10">
        <f t="shared" si="1"/>
        <v>75000000</v>
      </c>
      <c r="J29" s="18" t="s">
        <v>22</v>
      </c>
      <c r="K29" s="18" t="s">
        <v>130</v>
      </c>
    </row>
    <row r="30" spans="1:11" ht="66" customHeight="1" x14ac:dyDescent="0.2">
      <c r="A30" s="35">
        <v>22</v>
      </c>
      <c r="B30" s="18" t="s">
        <v>93</v>
      </c>
      <c r="C30" s="9" t="s">
        <v>94</v>
      </c>
      <c r="D30" s="18" t="s">
        <v>10</v>
      </c>
      <c r="E30" s="13"/>
      <c r="F30" s="10">
        <f>40000000-38000000</f>
        <v>2000000</v>
      </c>
      <c r="G30" s="10">
        <v>20000000</v>
      </c>
      <c r="H30" s="10">
        <v>37747075</v>
      </c>
      <c r="I30" s="10">
        <f t="shared" si="1"/>
        <v>59747075</v>
      </c>
      <c r="J30" s="18" t="s">
        <v>22</v>
      </c>
      <c r="K30" s="18" t="s">
        <v>130</v>
      </c>
    </row>
    <row r="31" spans="1:11" ht="66" customHeight="1" x14ac:dyDescent="0.2">
      <c r="A31" s="35">
        <v>23</v>
      </c>
      <c r="B31" s="18" t="s">
        <v>95</v>
      </c>
      <c r="C31" s="9" t="s">
        <v>96</v>
      </c>
      <c r="D31" s="18" t="s">
        <v>10</v>
      </c>
      <c r="E31" s="13"/>
      <c r="F31" s="10">
        <v>30000000</v>
      </c>
      <c r="G31" s="10">
        <v>20000000</v>
      </c>
      <c r="H31" s="10">
        <v>41225599</v>
      </c>
      <c r="I31" s="10">
        <f t="shared" si="1"/>
        <v>91225599</v>
      </c>
      <c r="J31" s="18" t="s">
        <v>22</v>
      </c>
      <c r="K31" s="18" t="s">
        <v>130</v>
      </c>
    </row>
    <row r="32" spans="1:11" ht="55.5" customHeight="1" x14ac:dyDescent="0.2">
      <c r="A32" s="35">
        <v>24</v>
      </c>
      <c r="B32" s="18" t="s">
        <v>97</v>
      </c>
      <c r="C32" s="9" t="s">
        <v>98</v>
      </c>
      <c r="D32" s="18" t="s">
        <v>10</v>
      </c>
      <c r="E32" s="13"/>
      <c r="F32" s="10">
        <f>4213864+2750000</f>
        <v>6963864</v>
      </c>
      <c r="G32" s="10"/>
      <c r="H32" s="10"/>
      <c r="I32" s="10">
        <f t="shared" si="1"/>
        <v>6963864</v>
      </c>
      <c r="J32" s="18" t="s">
        <v>22</v>
      </c>
      <c r="K32" s="18" t="s">
        <v>130</v>
      </c>
    </row>
    <row r="33" spans="1:11" ht="66" customHeight="1" x14ac:dyDescent="0.2">
      <c r="A33" s="35">
        <v>25</v>
      </c>
      <c r="B33" s="18" t="s">
        <v>99</v>
      </c>
      <c r="C33" s="9" t="s">
        <v>100</v>
      </c>
      <c r="D33" s="18" t="s">
        <v>10</v>
      </c>
      <c r="E33" s="13"/>
      <c r="F33" s="10">
        <v>20800000</v>
      </c>
      <c r="G33" s="10"/>
      <c r="H33" s="10"/>
      <c r="I33" s="10">
        <f t="shared" si="1"/>
        <v>20800000</v>
      </c>
      <c r="J33" s="18" t="s">
        <v>22</v>
      </c>
      <c r="K33" s="18" t="s">
        <v>130</v>
      </c>
    </row>
    <row r="34" spans="1:11" s="22" customFormat="1" ht="72" customHeight="1" x14ac:dyDescent="0.2">
      <c r="A34" s="35">
        <v>26</v>
      </c>
      <c r="B34" s="15" t="s">
        <v>122</v>
      </c>
      <c r="C34" s="14" t="s">
        <v>115</v>
      </c>
      <c r="D34" s="15" t="s">
        <v>10</v>
      </c>
      <c r="E34" s="24"/>
      <c r="F34" s="20">
        <v>2000000</v>
      </c>
      <c r="G34" s="20"/>
      <c r="H34" s="20"/>
      <c r="I34" s="20">
        <f t="shared" si="1"/>
        <v>2000000</v>
      </c>
      <c r="J34" s="15" t="s">
        <v>22</v>
      </c>
      <c r="K34" s="15" t="s">
        <v>130</v>
      </c>
    </row>
    <row r="35" spans="1:11" ht="27" customHeight="1" x14ac:dyDescent="0.2">
      <c r="A35" s="34" t="s">
        <v>9</v>
      </c>
      <c r="B35" s="6"/>
      <c r="C35" s="6"/>
      <c r="D35" s="6"/>
      <c r="E35" s="13"/>
      <c r="F35" s="39"/>
      <c r="G35" s="39"/>
      <c r="H35" s="39"/>
      <c r="I35" s="10"/>
      <c r="J35" s="13"/>
      <c r="K35" s="13"/>
    </row>
    <row r="36" spans="1:11" ht="72.75" customHeight="1" x14ac:dyDescent="0.2">
      <c r="A36" s="35">
        <v>27</v>
      </c>
      <c r="B36" s="18" t="s">
        <v>103</v>
      </c>
      <c r="C36" s="9" t="s">
        <v>104</v>
      </c>
      <c r="D36" s="18" t="s">
        <v>10</v>
      </c>
      <c r="E36" s="43" t="s">
        <v>167</v>
      </c>
      <c r="F36" s="10">
        <v>8851000</v>
      </c>
      <c r="G36" s="10"/>
      <c r="H36" s="10"/>
      <c r="I36" s="10">
        <f t="shared" si="1"/>
        <v>8851000</v>
      </c>
      <c r="J36" s="18" t="s">
        <v>109</v>
      </c>
      <c r="K36" s="15" t="s">
        <v>136</v>
      </c>
    </row>
    <row r="37" spans="1:11" ht="69" customHeight="1" x14ac:dyDescent="0.2">
      <c r="A37" s="35">
        <v>28</v>
      </c>
      <c r="B37" s="18" t="s">
        <v>147</v>
      </c>
      <c r="C37" s="9" t="s">
        <v>156</v>
      </c>
      <c r="D37" s="36" t="s">
        <v>10</v>
      </c>
      <c r="E37" s="37">
        <v>70</v>
      </c>
      <c r="F37" s="10">
        <v>3900000</v>
      </c>
      <c r="G37" s="10"/>
      <c r="H37" s="10"/>
      <c r="I37" s="10">
        <f t="shared" si="1"/>
        <v>3900000</v>
      </c>
      <c r="J37" s="19" t="s">
        <v>163</v>
      </c>
      <c r="K37" s="15" t="s">
        <v>136</v>
      </c>
    </row>
    <row r="38" spans="1:11" ht="75" customHeight="1" x14ac:dyDescent="0.2">
      <c r="A38" s="35">
        <v>29</v>
      </c>
      <c r="B38" s="18" t="s">
        <v>148</v>
      </c>
      <c r="C38" s="9" t="s">
        <v>157</v>
      </c>
      <c r="D38" s="36" t="s">
        <v>10</v>
      </c>
      <c r="E38" s="37">
        <v>65</v>
      </c>
      <c r="F38" s="10">
        <v>2589000</v>
      </c>
      <c r="G38" s="10"/>
      <c r="H38" s="10"/>
      <c r="I38" s="10">
        <f t="shared" si="1"/>
        <v>2589000</v>
      </c>
      <c r="J38" s="19" t="s">
        <v>163</v>
      </c>
      <c r="K38" s="15" t="s">
        <v>136</v>
      </c>
    </row>
    <row r="39" spans="1:11" ht="73.5" customHeight="1" x14ac:dyDescent="0.2">
      <c r="A39" s="35">
        <v>30</v>
      </c>
      <c r="B39" s="18" t="s">
        <v>149</v>
      </c>
      <c r="C39" s="9" t="s">
        <v>166</v>
      </c>
      <c r="D39" s="36" t="s">
        <v>10</v>
      </c>
      <c r="E39" s="37">
        <v>66</v>
      </c>
      <c r="F39" s="10">
        <v>3475000</v>
      </c>
      <c r="G39" s="10"/>
      <c r="H39" s="10"/>
      <c r="I39" s="10">
        <f t="shared" si="1"/>
        <v>3475000</v>
      </c>
      <c r="J39" s="19" t="s">
        <v>163</v>
      </c>
      <c r="K39" s="15" t="s">
        <v>136</v>
      </c>
    </row>
    <row r="40" spans="1:11" ht="87.75" customHeight="1" x14ac:dyDescent="0.2">
      <c r="A40" s="35">
        <v>31</v>
      </c>
      <c r="B40" s="18" t="s">
        <v>150</v>
      </c>
      <c r="C40" s="9" t="s">
        <v>151</v>
      </c>
      <c r="D40" s="36" t="s">
        <v>10</v>
      </c>
      <c r="E40" s="37">
        <v>88</v>
      </c>
      <c r="F40" s="10">
        <v>12092512</v>
      </c>
      <c r="G40" s="10"/>
      <c r="H40" s="10"/>
      <c r="I40" s="10">
        <f t="shared" si="1"/>
        <v>12092512</v>
      </c>
      <c r="J40" s="18" t="s">
        <v>144</v>
      </c>
      <c r="K40" s="15" t="s">
        <v>136</v>
      </c>
    </row>
    <row r="41" spans="1:11" ht="86.25" customHeight="1" x14ac:dyDescent="0.2">
      <c r="A41" s="35">
        <v>32</v>
      </c>
      <c r="B41" s="18" t="s">
        <v>101</v>
      </c>
      <c r="C41" s="9" t="s">
        <v>102</v>
      </c>
      <c r="D41" s="36" t="s">
        <v>10</v>
      </c>
      <c r="E41" s="43" t="s">
        <v>168</v>
      </c>
      <c r="F41" s="10"/>
      <c r="G41" s="10"/>
      <c r="H41" s="10">
        <v>27977232</v>
      </c>
      <c r="I41" s="10">
        <f t="shared" si="1"/>
        <v>27977232</v>
      </c>
      <c r="J41" s="18" t="s">
        <v>22</v>
      </c>
      <c r="K41" s="18" t="s">
        <v>130</v>
      </c>
    </row>
    <row r="42" spans="1:11" ht="30" customHeight="1" x14ac:dyDescent="0.2">
      <c r="A42" s="3"/>
      <c r="B42" s="3"/>
      <c r="C42" s="4"/>
      <c r="D42" s="4" t="s">
        <v>11</v>
      </c>
      <c r="E42" s="4"/>
      <c r="F42" s="38">
        <f>F44+F45+F46+F47+F48+F49+F50+F51+F52+F53+F56+F54+F57+F58+F59+F60</f>
        <v>745000000</v>
      </c>
      <c r="G42" s="38">
        <f t="shared" ref="G42:I42" si="2">G44+G45+G46+G47+G48+G49+G50+G51+G52+G53+G56+G54+G57+G58+G59+G60</f>
        <v>200000000</v>
      </c>
      <c r="H42" s="38">
        <f t="shared" si="2"/>
        <v>210663000</v>
      </c>
      <c r="I42" s="38">
        <f t="shared" si="2"/>
        <v>1155663000</v>
      </c>
      <c r="J42" s="5"/>
      <c r="K42" s="4"/>
    </row>
    <row r="43" spans="1:11" ht="24.75" customHeight="1" x14ac:dyDescent="0.25">
      <c r="A43" s="33" t="s">
        <v>8</v>
      </c>
      <c r="B43" s="13"/>
      <c r="C43" s="13"/>
      <c r="D43" s="13"/>
      <c r="E43" s="13"/>
      <c r="F43" s="39"/>
      <c r="G43" s="39"/>
      <c r="H43" s="39"/>
      <c r="I43" s="39"/>
      <c r="J43" s="13"/>
      <c r="K43" s="13"/>
    </row>
    <row r="44" spans="1:11" ht="54.75" customHeight="1" x14ac:dyDescent="0.2">
      <c r="A44" s="35">
        <v>33</v>
      </c>
      <c r="B44" s="18" t="s">
        <v>25</v>
      </c>
      <c r="C44" s="9" t="s">
        <v>26</v>
      </c>
      <c r="D44" s="18" t="s">
        <v>11</v>
      </c>
      <c r="E44" s="13"/>
      <c r="F44" s="10"/>
      <c r="G44" s="10"/>
      <c r="H44" s="10">
        <v>20000000</v>
      </c>
      <c r="I44" s="10">
        <f t="shared" ref="I44:I48" si="3">F44+G44+H44</f>
        <v>20000000</v>
      </c>
      <c r="J44" s="18" t="s">
        <v>22</v>
      </c>
      <c r="K44" s="18" t="s">
        <v>130</v>
      </c>
    </row>
    <row r="45" spans="1:11" ht="86.25" customHeight="1" x14ac:dyDescent="0.2">
      <c r="A45" s="35">
        <v>34</v>
      </c>
      <c r="B45" s="18" t="s">
        <v>27</v>
      </c>
      <c r="C45" s="9" t="s">
        <v>28</v>
      </c>
      <c r="D45" s="18" t="s">
        <v>11</v>
      </c>
      <c r="E45" s="13"/>
      <c r="F45" s="10"/>
      <c r="G45" s="10"/>
      <c r="H45" s="10">
        <v>20663000</v>
      </c>
      <c r="I45" s="10">
        <f t="shared" si="3"/>
        <v>20663000</v>
      </c>
      <c r="J45" s="18" t="s">
        <v>22</v>
      </c>
      <c r="K45" s="18" t="s">
        <v>130</v>
      </c>
    </row>
    <row r="46" spans="1:11" ht="84" customHeight="1" x14ac:dyDescent="0.2">
      <c r="A46" s="35">
        <v>35</v>
      </c>
      <c r="B46" s="18" t="s">
        <v>29</v>
      </c>
      <c r="C46" s="9" t="s">
        <v>30</v>
      </c>
      <c r="D46" s="18" t="s">
        <v>11</v>
      </c>
      <c r="E46" s="13"/>
      <c r="F46" s="40">
        <f>7572000</f>
        <v>7572000</v>
      </c>
      <c r="G46" s="10">
        <f>49921700+97996098</f>
        <v>147917798</v>
      </c>
      <c r="H46" s="10">
        <f>90000000+60000000</f>
        <v>150000000</v>
      </c>
      <c r="I46" s="10">
        <f t="shared" si="3"/>
        <v>305489798</v>
      </c>
      <c r="J46" s="23" t="s">
        <v>137</v>
      </c>
      <c r="K46" s="18" t="s">
        <v>130</v>
      </c>
    </row>
    <row r="47" spans="1:11" ht="79.5" customHeight="1" x14ac:dyDescent="0.2">
      <c r="A47" s="35">
        <v>36</v>
      </c>
      <c r="B47" s="18" t="s">
        <v>31</v>
      </c>
      <c r="C47" s="9" t="s">
        <v>32</v>
      </c>
      <c r="D47" s="18" t="s">
        <v>11</v>
      </c>
      <c r="E47" s="13"/>
      <c r="F47" s="10">
        <f>150000000+150000000</f>
        <v>300000000</v>
      </c>
      <c r="G47" s="10"/>
      <c r="H47" s="10"/>
      <c r="I47" s="10">
        <f t="shared" si="3"/>
        <v>300000000</v>
      </c>
      <c r="J47" s="18" t="s">
        <v>117</v>
      </c>
      <c r="K47" s="18" t="s">
        <v>130</v>
      </c>
    </row>
    <row r="48" spans="1:11" ht="111" customHeight="1" x14ac:dyDescent="0.2">
      <c r="A48" s="35">
        <v>37</v>
      </c>
      <c r="B48" s="18" t="s">
        <v>33</v>
      </c>
      <c r="C48" s="9" t="s">
        <v>34</v>
      </c>
      <c r="D48" s="18" t="s">
        <v>11</v>
      </c>
      <c r="E48" s="13"/>
      <c r="F48" s="10">
        <f>118292051+180000000</f>
        <v>298292051</v>
      </c>
      <c r="G48" s="10">
        <f>140078300-97996098</f>
        <v>42082202</v>
      </c>
      <c r="H48" s="10">
        <f>60000000-60000000</f>
        <v>0</v>
      </c>
      <c r="I48" s="10">
        <f t="shared" si="3"/>
        <v>340374253</v>
      </c>
      <c r="J48" s="15" t="s">
        <v>138</v>
      </c>
      <c r="K48" s="18" t="s">
        <v>130</v>
      </c>
    </row>
    <row r="49" spans="1:11" ht="83.25" customHeight="1" x14ac:dyDescent="0.2">
      <c r="A49" s="35">
        <v>38</v>
      </c>
      <c r="B49" s="18" t="s">
        <v>35</v>
      </c>
      <c r="C49" s="9" t="s">
        <v>36</v>
      </c>
      <c r="D49" s="18" t="s">
        <v>11</v>
      </c>
      <c r="E49" s="13"/>
      <c r="F49" s="10">
        <f>902000+20428000</f>
        <v>21330000</v>
      </c>
      <c r="G49" s="10"/>
      <c r="H49" s="10"/>
      <c r="I49" s="10">
        <f t="shared" ref="I49:I54" si="4">F49+G49+H49</f>
        <v>21330000</v>
      </c>
      <c r="J49" s="18" t="s">
        <v>117</v>
      </c>
      <c r="K49" s="18" t="s">
        <v>130</v>
      </c>
    </row>
    <row r="50" spans="1:11" ht="58.5" customHeight="1" x14ac:dyDescent="0.2">
      <c r="A50" s="35">
        <v>39</v>
      </c>
      <c r="B50" s="18" t="s">
        <v>37</v>
      </c>
      <c r="C50" s="9" t="s">
        <v>38</v>
      </c>
      <c r="D50" s="18" t="s">
        <v>11</v>
      </c>
      <c r="E50" s="13"/>
      <c r="F50" s="10">
        <f>17077987-13000000</f>
        <v>4077987</v>
      </c>
      <c r="G50" s="10"/>
      <c r="H50" s="39"/>
      <c r="I50" s="10">
        <f t="shared" si="4"/>
        <v>4077987</v>
      </c>
      <c r="J50" s="18" t="s">
        <v>22</v>
      </c>
      <c r="K50" s="18" t="s">
        <v>130</v>
      </c>
    </row>
    <row r="51" spans="1:11" ht="71.25" customHeight="1" x14ac:dyDescent="0.2">
      <c r="A51" s="35">
        <v>40</v>
      </c>
      <c r="B51" s="18" t="s">
        <v>39</v>
      </c>
      <c r="C51" s="9" t="s">
        <v>40</v>
      </c>
      <c r="D51" s="18" t="s">
        <v>11</v>
      </c>
      <c r="E51" s="13"/>
      <c r="F51" s="10">
        <v>10966322</v>
      </c>
      <c r="G51" s="10"/>
      <c r="H51" s="39"/>
      <c r="I51" s="10">
        <f t="shared" si="4"/>
        <v>10966322</v>
      </c>
      <c r="J51" s="18" t="s">
        <v>22</v>
      </c>
      <c r="K51" s="18" t="s">
        <v>130</v>
      </c>
    </row>
    <row r="52" spans="1:11" ht="89.25" customHeight="1" x14ac:dyDescent="0.2">
      <c r="A52" s="35">
        <v>41</v>
      </c>
      <c r="B52" s="15" t="s">
        <v>41</v>
      </c>
      <c r="C52" s="14" t="s">
        <v>42</v>
      </c>
      <c r="D52" s="15" t="s">
        <v>11</v>
      </c>
      <c r="E52" s="24"/>
      <c r="F52" s="20">
        <f>83094876+23000000-74000000</f>
        <v>32094876</v>
      </c>
      <c r="G52" s="20"/>
      <c r="H52" s="20"/>
      <c r="I52" s="20">
        <f t="shared" si="4"/>
        <v>32094876</v>
      </c>
      <c r="J52" s="15" t="s">
        <v>114</v>
      </c>
      <c r="K52" s="18" t="s">
        <v>130</v>
      </c>
    </row>
    <row r="53" spans="1:11" ht="99.75" customHeight="1" x14ac:dyDescent="0.2">
      <c r="A53" s="35">
        <v>42</v>
      </c>
      <c r="B53" s="25" t="s">
        <v>43</v>
      </c>
      <c r="C53" s="14" t="s">
        <v>44</v>
      </c>
      <c r="D53" s="15" t="s">
        <v>11</v>
      </c>
      <c r="E53" s="24"/>
      <c r="F53" s="20">
        <f>81666764+23000000-74000000</f>
        <v>30666764</v>
      </c>
      <c r="G53" s="20"/>
      <c r="H53" s="20"/>
      <c r="I53" s="20">
        <f t="shared" si="4"/>
        <v>30666764</v>
      </c>
      <c r="J53" s="15" t="s">
        <v>114</v>
      </c>
      <c r="K53" s="18" t="s">
        <v>130</v>
      </c>
    </row>
    <row r="54" spans="1:11" ht="72" customHeight="1" x14ac:dyDescent="0.2">
      <c r="A54" s="35">
        <v>43</v>
      </c>
      <c r="B54" s="25" t="s">
        <v>118</v>
      </c>
      <c r="C54" s="14" t="s">
        <v>119</v>
      </c>
      <c r="D54" s="15" t="s">
        <v>11</v>
      </c>
      <c r="E54" s="24"/>
      <c r="F54" s="20">
        <v>1000000</v>
      </c>
      <c r="G54" s="20"/>
      <c r="H54" s="20"/>
      <c r="I54" s="20">
        <f t="shared" si="4"/>
        <v>1000000</v>
      </c>
      <c r="J54" s="18" t="s">
        <v>116</v>
      </c>
      <c r="K54" s="18" t="s">
        <v>130</v>
      </c>
    </row>
    <row r="55" spans="1:11" ht="24" customHeight="1" x14ac:dyDescent="0.2">
      <c r="A55" s="34" t="s">
        <v>9</v>
      </c>
      <c r="B55" s="13"/>
      <c r="C55" s="13"/>
      <c r="D55" s="13"/>
      <c r="E55" s="13"/>
      <c r="F55" s="39"/>
      <c r="G55" s="39"/>
      <c r="H55" s="39"/>
      <c r="I55" s="39"/>
      <c r="J55" s="13"/>
      <c r="K55" s="13"/>
    </row>
    <row r="56" spans="1:11" ht="78.75" customHeight="1" x14ac:dyDescent="0.2">
      <c r="A56" s="35">
        <v>44</v>
      </c>
      <c r="B56" s="18" t="s">
        <v>45</v>
      </c>
      <c r="C56" s="9" t="s">
        <v>46</v>
      </c>
      <c r="D56" s="18" t="s">
        <v>11</v>
      </c>
      <c r="E56" s="43" t="s">
        <v>169</v>
      </c>
      <c r="F56" s="10">
        <f>5000000+5000000</f>
        <v>10000000</v>
      </c>
      <c r="G56" s="10">
        <v>10000000</v>
      </c>
      <c r="H56" s="10">
        <v>20000000</v>
      </c>
      <c r="I56" s="10">
        <f>F56+G56+H56</f>
        <v>40000000</v>
      </c>
      <c r="J56" s="18" t="s">
        <v>117</v>
      </c>
      <c r="K56" s="18" t="s">
        <v>130</v>
      </c>
    </row>
    <row r="57" spans="1:11" ht="72" customHeight="1" x14ac:dyDescent="0.2">
      <c r="A57" s="35">
        <v>45</v>
      </c>
      <c r="B57" s="18" t="s">
        <v>121</v>
      </c>
      <c r="C57" s="9" t="s">
        <v>165</v>
      </c>
      <c r="D57" s="18" t="s">
        <v>11</v>
      </c>
      <c r="E57" s="37">
        <v>66</v>
      </c>
      <c r="F57" s="10">
        <f>3000000</f>
        <v>3000000</v>
      </c>
      <c r="G57" s="10"/>
      <c r="H57" s="10"/>
      <c r="I57" s="10">
        <f>F57+G57+H57</f>
        <v>3000000</v>
      </c>
      <c r="J57" s="18" t="s">
        <v>22</v>
      </c>
      <c r="K57" s="18" t="s">
        <v>130</v>
      </c>
    </row>
    <row r="58" spans="1:11" ht="71.25" customHeight="1" x14ac:dyDescent="0.2">
      <c r="A58" s="35">
        <v>46</v>
      </c>
      <c r="B58" s="18" t="s">
        <v>120</v>
      </c>
      <c r="C58" s="9" t="s">
        <v>154</v>
      </c>
      <c r="D58" s="18" t="s">
        <v>11</v>
      </c>
      <c r="E58" s="37">
        <v>56</v>
      </c>
      <c r="F58" s="10">
        <f>20000000</f>
        <v>20000000</v>
      </c>
      <c r="G58" s="10"/>
      <c r="H58" s="10"/>
      <c r="I58" s="10">
        <f>F58+G58+H58</f>
        <v>20000000</v>
      </c>
      <c r="J58" s="18" t="s">
        <v>116</v>
      </c>
      <c r="K58" s="18" t="s">
        <v>130</v>
      </c>
    </row>
    <row r="59" spans="1:11" ht="81.75" customHeight="1" x14ac:dyDescent="0.2">
      <c r="A59" s="35">
        <v>47</v>
      </c>
      <c r="B59" s="18" t="s">
        <v>124</v>
      </c>
      <c r="C59" s="9" t="s">
        <v>123</v>
      </c>
      <c r="D59" s="18" t="s">
        <v>11</v>
      </c>
      <c r="E59" s="37">
        <v>61</v>
      </c>
      <c r="F59" s="10">
        <f>2500000</f>
        <v>2500000</v>
      </c>
      <c r="G59" s="10"/>
      <c r="H59" s="10"/>
      <c r="I59" s="10">
        <f>F59+G59+H59</f>
        <v>2500000</v>
      </c>
      <c r="J59" s="18" t="s">
        <v>116</v>
      </c>
      <c r="K59" s="18" t="s">
        <v>125</v>
      </c>
    </row>
    <row r="60" spans="1:11" ht="66" customHeight="1" x14ac:dyDescent="0.2">
      <c r="A60" s="35">
        <v>48</v>
      </c>
      <c r="B60" s="18" t="s">
        <v>126</v>
      </c>
      <c r="C60" s="9" t="s">
        <v>153</v>
      </c>
      <c r="D60" s="18" t="s">
        <v>11</v>
      </c>
      <c r="E60" s="37">
        <v>61</v>
      </c>
      <c r="F60" s="10">
        <f>3500000</f>
        <v>3500000</v>
      </c>
      <c r="G60" s="10"/>
      <c r="H60" s="10"/>
      <c r="I60" s="10">
        <f>F60+G60+H60</f>
        <v>3500000</v>
      </c>
      <c r="J60" s="18" t="s">
        <v>116</v>
      </c>
      <c r="K60" s="18" t="s">
        <v>125</v>
      </c>
    </row>
    <row r="61" spans="1:11" ht="31.5" customHeight="1" x14ac:dyDescent="0.2">
      <c r="A61" s="3"/>
      <c r="B61" s="3"/>
      <c r="C61" s="4"/>
      <c r="D61" s="4" t="s">
        <v>12</v>
      </c>
      <c r="E61" s="4"/>
      <c r="F61" s="38">
        <f>F63+F64+F65+F66+F67+F68</f>
        <v>63339236</v>
      </c>
      <c r="G61" s="38">
        <f t="shared" ref="G61:I61" si="5">G63+G64+G65+G66+G67+G68</f>
        <v>40139633</v>
      </c>
      <c r="H61" s="38">
        <f t="shared" si="5"/>
        <v>38916545</v>
      </c>
      <c r="I61" s="38">
        <f t="shared" si="5"/>
        <v>142395414</v>
      </c>
      <c r="J61" s="5"/>
      <c r="K61" s="4"/>
    </row>
    <row r="62" spans="1:11" ht="27" customHeight="1" x14ac:dyDescent="0.2">
      <c r="A62" s="34" t="s">
        <v>9</v>
      </c>
      <c r="B62" s="13"/>
      <c r="C62" s="13"/>
      <c r="D62" s="13"/>
      <c r="E62" s="13"/>
      <c r="F62" s="39"/>
      <c r="G62" s="39"/>
      <c r="H62" s="39"/>
      <c r="I62" s="39"/>
      <c r="J62" s="13"/>
      <c r="K62" s="13"/>
    </row>
    <row r="63" spans="1:11" ht="57" customHeight="1" x14ac:dyDescent="0.2">
      <c r="A63" s="35">
        <v>49</v>
      </c>
      <c r="B63" s="18" t="s">
        <v>16</v>
      </c>
      <c r="C63" s="9" t="s">
        <v>23</v>
      </c>
      <c r="D63" s="18" t="s">
        <v>12</v>
      </c>
      <c r="E63" s="43" t="s">
        <v>167</v>
      </c>
      <c r="F63" s="10">
        <v>27903667</v>
      </c>
      <c r="G63" s="10">
        <v>40139633</v>
      </c>
      <c r="H63" s="10">
        <v>4313693</v>
      </c>
      <c r="I63" s="10">
        <f>F63+G63+H63</f>
        <v>72356993</v>
      </c>
      <c r="J63" s="18" t="s">
        <v>22</v>
      </c>
      <c r="K63" s="18" t="s">
        <v>129</v>
      </c>
    </row>
    <row r="64" spans="1:11" ht="72" customHeight="1" x14ac:dyDescent="0.2">
      <c r="A64" s="35">
        <v>50</v>
      </c>
      <c r="B64" s="18" t="s">
        <v>17</v>
      </c>
      <c r="C64" s="9" t="s">
        <v>18</v>
      </c>
      <c r="D64" s="18" t="s">
        <v>12</v>
      </c>
      <c r="E64" s="43" t="s">
        <v>170</v>
      </c>
      <c r="F64" s="10"/>
      <c r="G64" s="10"/>
      <c r="H64" s="10">
        <v>34602852</v>
      </c>
      <c r="I64" s="10">
        <f t="shared" ref="I64:I68" si="6">F64+G64+H64</f>
        <v>34602852</v>
      </c>
      <c r="J64" s="18" t="s">
        <v>22</v>
      </c>
      <c r="K64" s="18" t="s">
        <v>129</v>
      </c>
    </row>
    <row r="65" spans="1:11" ht="81.75" customHeight="1" x14ac:dyDescent="0.2">
      <c r="A65" s="35">
        <v>51</v>
      </c>
      <c r="B65" s="18" t="s">
        <v>19</v>
      </c>
      <c r="C65" s="9" t="s">
        <v>24</v>
      </c>
      <c r="D65" s="18" t="s">
        <v>12</v>
      </c>
      <c r="E65" s="43" t="s">
        <v>171</v>
      </c>
      <c r="F65" s="10">
        <v>6230000</v>
      </c>
      <c r="G65" s="10"/>
      <c r="H65" s="10"/>
      <c r="I65" s="10">
        <f t="shared" si="6"/>
        <v>6230000</v>
      </c>
      <c r="J65" s="18" t="s">
        <v>22</v>
      </c>
      <c r="K65" s="18" t="s">
        <v>129</v>
      </c>
    </row>
    <row r="66" spans="1:11" ht="60.75" customHeight="1" x14ac:dyDescent="0.2">
      <c r="A66" s="35">
        <v>52</v>
      </c>
      <c r="B66" s="18" t="s">
        <v>20</v>
      </c>
      <c r="C66" s="9" t="s">
        <v>21</v>
      </c>
      <c r="D66" s="18" t="s">
        <v>12</v>
      </c>
      <c r="E66" s="43" t="s">
        <v>167</v>
      </c>
      <c r="F66" s="10">
        <v>25879360</v>
      </c>
      <c r="G66" s="10"/>
      <c r="H66" s="10"/>
      <c r="I66" s="10">
        <f t="shared" si="6"/>
        <v>25879360</v>
      </c>
      <c r="J66" s="18" t="s">
        <v>22</v>
      </c>
      <c r="K66" s="18" t="s">
        <v>129</v>
      </c>
    </row>
    <row r="67" spans="1:11" ht="85.5" customHeight="1" x14ac:dyDescent="0.2">
      <c r="A67" s="35">
        <v>53</v>
      </c>
      <c r="B67" s="18" t="s">
        <v>127</v>
      </c>
      <c r="C67" s="9" t="s">
        <v>175</v>
      </c>
      <c r="D67" s="19" t="s">
        <v>12</v>
      </c>
      <c r="E67" s="37">
        <v>61</v>
      </c>
      <c r="F67" s="10">
        <v>963400</v>
      </c>
      <c r="G67" s="10"/>
      <c r="H67" s="10"/>
      <c r="I67" s="10">
        <f t="shared" si="6"/>
        <v>963400</v>
      </c>
      <c r="J67" s="18" t="s">
        <v>116</v>
      </c>
      <c r="K67" s="18" t="s">
        <v>129</v>
      </c>
    </row>
    <row r="68" spans="1:11" ht="66.75" customHeight="1" x14ac:dyDescent="0.2">
      <c r="A68" s="35">
        <v>54</v>
      </c>
      <c r="B68" s="18" t="s">
        <v>128</v>
      </c>
      <c r="C68" s="9" t="s">
        <v>135</v>
      </c>
      <c r="D68" s="19" t="s">
        <v>12</v>
      </c>
      <c r="E68" s="37">
        <v>69</v>
      </c>
      <c r="F68" s="10">
        <v>2362809</v>
      </c>
      <c r="G68" s="10"/>
      <c r="H68" s="10"/>
      <c r="I68" s="10">
        <f t="shared" si="6"/>
        <v>2362809</v>
      </c>
      <c r="J68" s="18" t="s">
        <v>116</v>
      </c>
      <c r="K68" s="18" t="s">
        <v>129</v>
      </c>
    </row>
    <row r="69" spans="1:11" ht="32.25" customHeight="1" x14ac:dyDescent="0.2">
      <c r="A69" s="3"/>
      <c r="B69" s="3"/>
      <c r="C69" s="4"/>
      <c r="D69" s="17" t="s">
        <v>14</v>
      </c>
      <c r="E69" s="4"/>
      <c r="F69" s="38">
        <f>F71+F72+F73+F74+F76+F77+F78+F79</f>
        <v>0</v>
      </c>
      <c r="G69" s="38">
        <f t="shared" ref="G69:I69" si="7">G71+G72+G73+G74+G76+G77+G78+G79</f>
        <v>121988700</v>
      </c>
      <c r="H69" s="38">
        <f t="shared" si="7"/>
        <v>226080000</v>
      </c>
      <c r="I69" s="38">
        <f t="shared" si="7"/>
        <v>348068700</v>
      </c>
      <c r="J69" s="5"/>
      <c r="K69" s="4"/>
    </row>
    <row r="70" spans="1:11" ht="21" customHeight="1" x14ac:dyDescent="0.25">
      <c r="A70" s="33" t="s">
        <v>8</v>
      </c>
      <c r="B70" s="13"/>
      <c r="C70" s="13"/>
      <c r="D70" s="13"/>
      <c r="E70" s="13"/>
      <c r="F70" s="39"/>
      <c r="G70" s="39"/>
      <c r="H70" s="39"/>
      <c r="I70" s="39"/>
      <c r="J70" s="13"/>
      <c r="K70" s="13"/>
    </row>
    <row r="71" spans="1:11" ht="51" customHeight="1" x14ac:dyDescent="0.2">
      <c r="A71" s="35">
        <v>55</v>
      </c>
      <c r="B71" s="18" t="s">
        <v>47</v>
      </c>
      <c r="C71" s="9" t="s">
        <v>48</v>
      </c>
      <c r="D71" s="18" t="s">
        <v>14</v>
      </c>
      <c r="E71" s="13"/>
      <c r="F71" s="10"/>
      <c r="G71" s="10">
        <v>6523820</v>
      </c>
      <c r="H71" s="10">
        <v>7780079</v>
      </c>
      <c r="I71" s="10">
        <f t="shared" ref="I71:I79" si="8">F71+G71+H71</f>
        <v>14303899</v>
      </c>
      <c r="J71" s="18" t="s">
        <v>22</v>
      </c>
      <c r="K71" s="18" t="s">
        <v>130</v>
      </c>
    </row>
    <row r="72" spans="1:11" ht="83.25" customHeight="1" x14ac:dyDescent="0.2">
      <c r="A72" s="35">
        <v>56</v>
      </c>
      <c r="B72" s="18" t="s">
        <v>49</v>
      </c>
      <c r="C72" s="9" t="s">
        <v>158</v>
      </c>
      <c r="D72" s="18" t="s">
        <v>14</v>
      </c>
      <c r="E72" s="13"/>
      <c r="F72" s="10"/>
      <c r="G72" s="10">
        <v>81770328</v>
      </c>
      <c r="H72" s="10">
        <v>56379843</v>
      </c>
      <c r="I72" s="10">
        <f t="shared" si="8"/>
        <v>138150171</v>
      </c>
      <c r="J72" s="18" t="s">
        <v>22</v>
      </c>
      <c r="K72" s="18" t="s">
        <v>130</v>
      </c>
    </row>
    <row r="73" spans="1:11" ht="54" customHeight="1" x14ac:dyDescent="0.2">
      <c r="A73" s="35">
        <v>57</v>
      </c>
      <c r="B73" s="18" t="s">
        <v>50</v>
      </c>
      <c r="C73" s="9" t="s">
        <v>159</v>
      </c>
      <c r="D73" s="18" t="s">
        <v>14</v>
      </c>
      <c r="E73" s="13"/>
      <c r="F73" s="10"/>
      <c r="G73" s="10"/>
      <c r="H73" s="10">
        <v>45444020</v>
      </c>
      <c r="I73" s="10">
        <f t="shared" si="8"/>
        <v>45444020</v>
      </c>
      <c r="J73" s="18" t="s">
        <v>22</v>
      </c>
      <c r="K73" s="18" t="s">
        <v>130</v>
      </c>
    </row>
    <row r="74" spans="1:11" ht="71.25" customHeight="1" x14ac:dyDescent="0.2">
      <c r="A74" s="35">
        <v>58</v>
      </c>
      <c r="B74" s="18" t="s">
        <v>51</v>
      </c>
      <c r="C74" s="9" t="s">
        <v>52</v>
      </c>
      <c r="D74" s="18" t="s">
        <v>14</v>
      </c>
      <c r="E74" s="13"/>
      <c r="F74" s="10"/>
      <c r="G74" s="10">
        <v>11825852</v>
      </c>
      <c r="H74" s="10">
        <v>50000000</v>
      </c>
      <c r="I74" s="10">
        <f t="shared" si="8"/>
        <v>61825852</v>
      </c>
      <c r="J74" s="18" t="s">
        <v>22</v>
      </c>
      <c r="K74" s="18" t="s">
        <v>130</v>
      </c>
    </row>
    <row r="75" spans="1:11" ht="15.75" x14ac:dyDescent="0.2">
      <c r="A75" s="34" t="s">
        <v>9</v>
      </c>
      <c r="B75" s="13"/>
      <c r="C75" s="13"/>
      <c r="D75" s="13"/>
      <c r="E75" s="13"/>
      <c r="F75" s="39"/>
      <c r="G75" s="39"/>
      <c r="H75" s="39"/>
      <c r="I75" s="39"/>
      <c r="J75" s="13"/>
      <c r="K75" s="13"/>
    </row>
    <row r="76" spans="1:11" ht="85.5" customHeight="1" x14ac:dyDescent="0.2">
      <c r="A76" s="35">
        <v>59</v>
      </c>
      <c r="B76" s="18" t="s">
        <v>53</v>
      </c>
      <c r="C76" s="9" t="s">
        <v>160</v>
      </c>
      <c r="D76" s="18" t="s">
        <v>14</v>
      </c>
      <c r="E76" s="43" t="s">
        <v>171</v>
      </c>
      <c r="F76" s="10"/>
      <c r="G76" s="10"/>
      <c r="H76" s="10">
        <v>23000000</v>
      </c>
      <c r="I76" s="10">
        <f t="shared" si="8"/>
        <v>23000000</v>
      </c>
      <c r="J76" s="18" t="s">
        <v>22</v>
      </c>
      <c r="K76" s="18" t="s">
        <v>130</v>
      </c>
    </row>
    <row r="77" spans="1:11" ht="68.25" customHeight="1" x14ac:dyDescent="0.2">
      <c r="A77" s="35">
        <v>60</v>
      </c>
      <c r="B77" s="18" t="s">
        <v>54</v>
      </c>
      <c r="C77" s="9" t="s">
        <v>55</v>
      </c>
      <c r="D77" s="18" t="s">
        <v>14</v>
      </c>
      <c r="E77" s="43" t="s">
        <v>172</v>
      </c>
      <c r="F77" s="10"/>
      <c r="G77" s="10"/>
      <c r="H77" s="10">
        <v>11000000</v>
      </c>
      <c r="I77" s="10">
        <f t="shared" si="8"/>
        <v>11000000</v>
      </c>
      <c r="J77" s="18" t="s">
        <v>22</v>
      </c>
      <c r="K77" s="18" t="s">
        <v>130</v>
      </c>
    </row>
    <row r="78" spans="1:11" ht="67.5" customHeight="1" x14ac:dyDescent="0.2">
      <c r="A78" s="35">
        <v>61</v>
      </c>
      <c r="B78" s="18" t="s">
        <v>56</v>
      </c>
      <c r="C78" s="9" t="s">
        <v>57</v>
      </c>
      <c r="D78" s="18" t="s">
        <v>14</v>
      </c>
      <c r="E78" s="43" t="s">
        <v>172</v>
      </c>
      <c r="F78" s="10"/>
      <c r="G78" s="10">
        <v>12000000</v>
      </c>
      <c r="H78" s="10">
        <v>18600000</v>
      </c>
      <c r="I78" s="10">
        <f t="shared" si="8"/>
        <v>30600000</v>
      </c>
      <c r="J78" s="18" t="s">
        <v>22</v>
      </c>
      <c r="K78" s="18" t="s">
        <v>130</v>
      </c>
    </row>
    <row r="79" spans="1:11" ht="84.75" customHeight="1" x14ac:dyDescent="0.2">
      <c r="A79" s="35">
        <v>62</v>
      </c>
      <c r="B79" s="18" t="s">
        <v>58</v>
      </c>
      <c r="C79" s="9" t="s">
        <v>59</v>
      </c>
      <c r="D79" s="18" t="s">
        <v>14</v>
      </c>
      <c r="E79" s="43" t="s">
        <v>167</v>
      </c>
      <c r="F79" s="10"/>
      <c r="G79" s="10">
        <v>9868700</v>
      </c>
      <c r="H79" s="10">
        <v>13876058</v>
      </c>
      <c r="I79" s="10">
        <f t="shared" si="8"/>
        <v>23744758</v>
      </c>
      <c r="J79" s="18" t="s">
        <v>22</v>
      </c>
      <c r="K79" s="18" t="s">
        <v>130</v>
      </c>
    </row>
    <row r="80" spans="1:11" ht="48.75" customHeight="1" x14ac:dyDescent="0.2">
      <c r="A80" s="7"/>
      <c r="B80" s="7"/>
      <c r="C80" s="4"/>
      <c r="D80" s="17" t="s">
        <v>13</v>
      </c>
      <c r="E80" s="4"/>
      <c r="F80" s="38">
        <f>F82+F83</f>
        <v>218047332</v>
      </c>
      <c r="G80" s="38">
        <f t="shared" ref="G80:I80" si="9">G82+G83</f>
        <v>145840668</v>
      </c>
      <c r="H80" s="38">
        <f t="shared" si="9"/>
        <v>141396779</v>
      </c>
      <c r="I80" s="38">
        <f t="shared" si="9"/>
        <v>505284779</v>
      </c>
      <c r="J80" s="5"/>
      <c r="K80" s="4"/>
    </row>
    <row r="81" spans="1:11" ht="24" customHeight="1" x14ac:dyDescent="0.2">
      <c r="A81" s="34" t="s">
        <v>9</v>
      </c>
      <c r="B81" s="13"/>
      <c r="C81" s="13"/>
      <c r="D81" s="13"/>
      <c r="E81" s="13"/>
      <c r="F81" s="39"/>
      <c r="G81" s="39"/>
      <c r="H81" s="39"/>
      <c r="I81" s="39"/>
      <c r="J81" s="13"/>
      <c r="K81" s="13"/>
    </row>
    <row r="82" spans="1:11" ht="60.75" customHeight="1" x14ac:dyDescent="0.2">
      <c r="A82" s="35">
        <v>63</v>
      </c>
      <c r="B82" s="18" t="s">
        <v>106</v>
      </c>
      <c r="C82" s="9" t="s">
        <v>161</v>
      </c>
      <c r="D82" s="18" t="s">
        <v>13</v>
      </c>
      <c r="E82" s="43" t="s">
        <v>173</v>
      </c>
      <c r="F82" s="10">
        <v>100000000</v>
      </c>
      <c r="G82" s="10">
        <v>100000000</v>
      </c>
      <c r="H82" s="10">
        <v>100000000</v>
      </c>
      <c r="I82" s="10">
        <f t="shared" ref="I82:I83" si="10">F82+G82+H82</f>
        <v>300000000</v>
      </c>
      <c r="J82" s="18" t="s">
        <v>22</v>
      </c>
      <c r="K82" s="18" t="s">
        <v>108</v>
      </c>
    </row>
    <row r="83" spans="1:11" ht="101.25" customHeight="1" x14ac:dyDescent="0.2">
      <c r="A83" s="35">
        <v>64</v>
      </c>
      <c r="B83" s="18" t="s">
        <v>107</v>
      </c>
      <c r="C83" s="9" t="s">
        <v>105</v>
      </c>
      <c r="D83" s="18" t="s">
        <v>13</v>
      </c>
      <c r="E83" s="43" t="s">
        <v>174</v>
      </c>
      <c r="F83" s="10">
        <v>118047332</v>
      </c>
      <c r="G83" s="10">
        <v>45840668</v>
      </c>
      <c r="H83" s="10">
        <v>41396779</v>
      </c>
      <c r="I83" s="10">
        <f t="shared" si="10"/>
        <v>205284779</v>
      </c>
      <c r="J83" s="18" t="s">
        <v>22</v>
      </c>
      <c r="K83" s="18" t="s">
        <v>108</v>
      </c>
    </row>
    <row r="84" spans="1:11" s="12" customFormat="1" ht="38.25" customHeight="1" x14ac:dyDescent="0.2">
      <c r="A84" s="52" t="s">
        <v>133</v>
      </c>
      <c r="B84" s="53"/>
      <c r="C84" s="53"/>
      <c r="D84" s="53"/>
      <c r="E84" s="54"/>
      <c r="F84" s="41">
        <f>F7+F42+F61+F69+F80</f>
        <v>1862815500</v>
      </c>
      <c r="G84" s="41">
        <f>G7+G42+G61+G69+G80</f>
        <v>878388978</v>
      </c>
      <c r="H84" s="41">
        <f>H7+H42+H61+H69+H80</f>
        <v>851623720</v>
      </c>
      <c r="I84" s="41">
        <f>I7+I42+I61+I69+I80</f>
        <v>3592828198</v>
      </c>
      <c r="J84" s="26"/>
      <c r="K84" s="26"/>
    </row>
    <row r="85" spans="1:11" s="16" customFormat="1" ht="23.25" customHeight="1" x14ac:dyDescent="0.2">
      <c r="A85" s="44" t="s">
        <v>131</v>
      </c>
      <c r="B85" s="45"/>
      <c r="C85" s="45" t="s">
        <v>9</v>
      </c>
      <c r="D85" s="45"/>
      <c r="E85" s="46"/>
      <c r="F85" s="42">
        <f>F13+F14+F15+F16+F17+F18+F19+F20+F21+F22+F23+F24+F25+F26+F27+F28+F29+F30+F31+F32+F33+F44+F45+F46+F47+F48+F49+F50+F51+F52+F53+F71+F72+F73+F74+F34+F54+F9+F10+F11+F12</f>
        <v>1511521420</v>
      </c>
      <c r="G85" s="42">
        <f t="shared" ref="G85:I85" si="11">G13+G14+G15+G16+G17+G18+G19+G20+G21+G22+G23+G24+G25+G26+G27+G28+G29+G30+G31+G32+G33+G44+G45+G46+G47+G48+G49+G50+G51+G52+G53+G71+G72+G73+G74+G34+G54+G9+G10+G11+G12</f>
        <v>660539977</v>
      </c>
      <c r="H85" s="42">
        <f t="shared" si="11"/>
        <v>556857106</v>
      </c>
      <c r="I85" s="42">
        <f t="shared" si="11"/>
        <v>2728918503</v>
      </c>
      <c r="J85" s="27"/>
      <c r="K85" s="27"/>
    </row>
    <row r="86" spans="1:11" s="16" customFormat="1" ht="23.25" customHeight="1" x14ac:dyDescent="0.2">
      <c r="A86" s="44" t="s">
        <v>132</v>
      </c>
      <c r="B86" s="45"/>
      <c r="C86" s="45" t="s">
        <v>8</v>
      </c>
      <c r="D86" s="45"/>
      <c r="E86" s="46"/>
      <c r="F86" s="42">
        <f>F83+F82+F79+F78+F77+F76++F66+F65+F64+F63+F41+F36+F56+F67+F68+F57+F58+F59+F60+F37+F38+F39+F40</f>
        <v>351294080</v>
      </c>
      <c r="G86" s="42">
        <f t="shared" ref="G86:I86" si="12">G83+G82+G79+G78+G77+G76++G66+G65+G64+G63+G41+G36+G56+G67+G68+G57+G58+G59+G60+G37+G38+G39+G40</f>
        <v>217849001</v>
      </c>
      <c r="H86" s="42">
        <f t="shared" si="12"/>
        <v>294766614</v>
      </c>
      <c r="I86" s="42">
        <f t="shared" si="12"/>
        <v>863909695</v>
      </c>
      <c r="J86" s="27"/>
      <c r="K86" s="27"/>
    </row>
    <row r="87" spans="1:11" s="30" customFormat="1" ht="36" customHeight="1" x14ac:dyDescent="0.2">
      <c r="A87" s="47" t="s">
        <v>152</v>
      </c>
      <c r="B87" s="47"/>
      <c r="C87" s="47" t="s">
        <v>8</v>
      </c>
      <c r="D87" s="47"/>
      <c r="E87" s="47"/>
      <c r="F87" s="21">
        <f>F85/F84</f>
        <v>0.81141767394570208</v>
      </c>
      <c r="G87" s="28"/>
      <c r="H87" s="28"/>
      <c r="I87" s="28"/>
      <c r="J87" s="29"/>
      <c r="K87" s="29"/>
    </row>
  </sheetData>
  <mergeCells count="18">
    <mergeCell ref="K4:K6"/>
    <mergeCell ref="F5:F6"/>
    <mergeCell ref="A85:E85"/>
    <mergeCell ref="A86:E86"/>
    <mergeCell ref="A87:E87"/>
    <mergeCell ref="I1:K1"/>
    <mergeCell ref="G5:G6"/>
    <mergeCell ref="H5:H6"/>
    <mergeCell ref="I5:I6"/>
    <mergeCell ref="A84:E84"/>
    <mergeCell ref="A2:K2"/>
    <mergeCell ref="A4:A6"/>
    <mergeCell ref="B4:B6"/>
    <mergeCell ref="C4:C6"/>
    <mergeCell ref="D4:D6"/>
    <mergeCell ref="E4:E6"/>
    <mergeCell ref="F4:I4"/>
    <mergeCell ref="J4:J6"/>
  </mergeCells>
  <printOptions horizontalCentered="1"/>
  <pageMargins left="0" right="0" top="0.35433070866141736" bottom="0.35433070866141736" header="0.31496062992125984" footer="0.31496062992125984"/>
  <pageSetup paperSize="9" scale="61" fitToHeight="100" orientation="landscape"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Зведений перелік на 06.04.256</vt:lpstr>
      <vt:lpstr>'Зведений перелік на 06.04.256'!Заголовки_для_друку</vt:lpstr>
      <vt:lpstr>'Зведений перелік на 06.04.256'!Область_друку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Денисенко Тетяна</dc:creator>
  <cp:lastModifiedBy>Денисенко Тетяна</cp:lastModifiedBy>
  <cp:lastPrinted>2026-04-06T09:27:52Z</cp:lastPrinted>
  <dcterms:created xsi:type="dcterms:W3CDTF">2025-11-19T10:14:02Z</dcterms:created>
  <dcterms:modified xsi:type="dcterms:W3CDTF">2026-04-07T06:45:17Z</dcterms:modified>
</cp:coreProperties>
</file>